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aisford\OneDrive - ROSSIGNOL\RACE 19-20\Canadian Race Order Forms\"/>
    </mc:Choice>
  </mc:AlternateContent>
  <bookViews>
    <workbookView xWindow="0" yWindow="0" windowWidth="23040" windowHeight="10848"/>
  </bookViews>
  <sheets>
    <sheet name="Rossignol Bronze Race Form" sheetId="1" r:id="rId1"/>
    <sheet name="Formulas" sheetId="2" r:id="rId2"/>
  </sheets>
  <definedNames>
    <definedName name="ATHLETE_TYPE">Formulas!#REF!</definedName>
    <definedName name="_xlnm.Print_Area" localSheetId="0">'Rossignol Bronze Race Form'!$A$1:$Z$127</definedName>
    <definedName name="SHIPPING_OPTIONS">Formulas!#REF!</definedName>
    <definedName name="SHIPTYPE_TO_COST">Formulas!#REF!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1" i="1" l="1"/>
  <c r="Y21" i="1"/>
  <c r="Z21" i="1"/>
  <c r="AA29" i="1"/>
  <c r="Z29" i="1"/>
  <c r="AA126" i="1"/>
  <c r="AA127" i="1"/>
  <c r="AA123" i="1"/>
  <c r="AA124" i="1"/>
  <c r="AA125" i="1"/>
  <c r="AA122" i="1"/>
  <c r="AA113" i="1"/>
  <c r="AA114" i="1"/>
  <c r="AA115" i="1"/>
  <c r="AA116" i="1"/>
  <c r="AA117" i="1"/>
  <c r="AA118" i="1"/>
  <c r="AA119" i="1"/>
  <c r="AA112" i="1"/>
  <c r="AA99" i="1"/>
  <c r="AA100" i="1"/>
  <c r="AA105" i="1"/>
  <c r="AA106" i="1"/>
  <c r="AA107" i="1"/>
  <c r="AA108" i="1"/>
  <c r="AA109" i="1"/>
  <c r="AA104" i="1"/>
  <c r="AA98" i="1"/>
  <c r="AA87" i="1"/>
  <c r="AA90" i="1"/>
  <c r="AA93" i="1"/>
  <c r="AA83" i="1"/>
  <c r="AA71" i="1"/>
  <c r="AA72" i="1"/>
  <c r="AA73" i="1"/>
  <c r="AA74" i="1"/>
  <c r="AA75" i="1"/>
  <c r="AA76" i="1"/>
  <c r="AA77" i="1"/>
  <c r="AA78" i="1"/>
  <c r="AA79" i="1"/>
  <c r="AA80" i="1"/>
  <c r="AA70" i="1"/>
  <c r="AA58" i="1"/>
  <c r="AA59" i="1"/>
  <c r="AA60" i="1"/>
  <c r="AA61" i="1"/>
  <c r="AA62" i="1"/>
  <c r="AA63" i="1"/>
  <c r="AA64" i="1"/>
  <c r="AA65" i="1"/>
  <c r="AA66" i="1"/>
  <c r="AA53" i="1"/>
  <c r="AA49" i="1"/>
  <c r="AA45" i="1"/>
  <c r="AA41" i="1"/>
  <c r="AA36" i="1"/>
  <c r="AA35" i="1"/>
  <c r="AA30" i="1"/>
  <c r="AA25" i="1"/>
  <c r="AA22" i="1"/>
  <c r="AA23" i="1"/>
  <c r="X70" i="1"/>
  <c r="AA21" i="1" l="1"/>
  <c r="AA37" i="1"/>
  <c r="AA31" i="1"/>
  <c r="Z131" i="1"/>
  <c r="Y131" i="1"/>
  <c r="Y109" i="1" l="1"/>
  <c r="Z109" i="1" s="1"/>
  <c r="X109" i="1"/>
  <c r="X108" i="1"/>
  <c r="Y127" i="1"/>
  <c r="Z127" i="1" s="1"/>
  <c r="X127" i="1"/>
  <c r="Y126" i="1"/>
  <c r="Z126" i="1" s="1"/>
  <c r="X126" i="1"/>
  <c r="Y125" i="1"/>
  <c r="Z125" i="1" s="1"/>
  <c r="X125" i="1"/>
  <c r="Y119" i="1"/>
  <c r="Z119" i="1" s="1"/>
  <c r="Y118" i="1"/>
  <c r="Z118" i="1" s="1"/>
  <c r="Y116" i="1"/>
  <c r="Z116" i="1" s="1"/>
  <c r="Y117" i="1"/>
  <c r="Z117" i="1" s="1"/>
  <c r="Y115" i="1"/>
  <c r="Z115" i="1" s="1"/>
  <c r="Y114" i="1"/>
  <c r="Z114" i="1" s="1"/>
  <c r="Y113" i="1"/>
  <c r="Z113" i="1" s="1"/>
  <c r="Y112" i="1"/>
  <c r="Z112" i="1" s="1"/>
  <c r="Y108" i="1"/>
  <c r="Z108" i="1" s="1"/>
  <c r="Y107" i="1"/>
  <c r="Z107" i="1" s="1"/>
  <c r="X107" i="1"/>
  <c r="Y106" i="1"/>
  <c r="Z106" i="1" s="1"/>
  <c r="X106" i="1"/>
  <c r="Y105" i="1"/>
  <c r="Z105" i="1" s="1"/>
  <c r="X105" i="1"/>
  <c r="Y104" i="1"/>
  <c r="Z104" i="1" s="1"/>
  <c r="X104" i="1"/>
  <c r="X31" i="1"/>
  <c r="Y45" i="1"/>
  <c r="Z45" i="1" s="1"/>
  <c r="X45" i="1"/>
  <c r="Y72" i="1" l="1"/>
  <c r="Y71" i="1"/>
  <c r="X72" i="1"/>
  <c r="X71" i="1"/>
  <c r="Y123" i="1" l="1"/>
  <c r="Y124" i="1"/>
  <c r="X86" i="1"/>
  <c r="Y86" i="1"/>
  <c r="Z86" i="1" l="1"/>
  <c r="Z124" i="1"/>
  <c r="E80" i="2" s="1"/>
  <c r="Z123" i="1"/>
  <c r="E79" i="2" s="1"/>
  <c r="X98" i="1"/>
  <c r="Y95" i="1"/>
  <c r="Y94" i="1"/>
  <c r="Y93" i="1"/>
  <c r="Y92" i="1"/>
  <c r="Y91" i="1"/>
  <c r="Y90" i="1"/>
  <c r="Y89" i="1"/>
  <c r="Y88" i="1"/>
  <c r="Y87" i="1"/>
  <c r="Y58" i="1"/>
  <c r="Y59" i="1"/>
  <c r="Y60" i="1"/>
  <c r="Y61" i="1"/>
  <c r="Y62" i="1"/>
  <c r="Y63" i="1"/>
  <c r="Y64" i="1"/>
  <c r="Y65" i="1"/>
  <c r="Y66" i="1"/>
  <c r="Y67" i="1"/>
  <c r="Y57" i="1"/>
  <c r="X53" i="1"/>
  <c r="Y53" i="1"/>
  <c r="Y49" i="1"/>
  <c r="X49" i="1"/>
  <c r="Y37" i="1"/>
  <c r="X37" i="1"/>
  <c r="X36" i="1"/>
  <c r="Y36" i="1"/>
  <c r="X35" i="1"/>
  <c r="Y35" i="1"/>
  <c r="X41" i="1"/>
  <c r="Y41" i="1"/>
  <c r="Y31" i="1"/>
  <c r="X24" i="1"/>
  <c r="Y30" i="1"/>
  <c r="X30" i="1"/>
  <c r="Y25" i="1"/>
  <c r="Y29" i="1"/>
  <c r="Y20" i="1"/>
  <c r="Z20" i="1" s="1"/>
  <c r="X29" i="1"/>
  <c r="X20" i="1"/>
  <c r="E61" i="2" l="1"/>
  <c r="AA86" i="1"/>
  <c r="Y132" i="1"/>
  <c r="AA20" i="1"/>
  <c r="E19" i="2"/>
  <c r="Z65" i="1"/>
  <c r="E39" i="2" s="1"/>
  <c r="Z61" i="1"/>
  <c r="E35" i="2" s="1"/>
  <c r="Z90" i="1"/>
  <c r="E65" i="2" s="1"/>
  <c r="Z94" i="1"/>
  <c r="Z57" i="1"/>
  <c r="Z64" i="1"/>
  <c r="E38" i="2" s="1"/>
  <c r="Z60" i="1"/>
  <c r="E34" i="2" s="1"/>
  <c r="Z87" i="1"/>
  <c r="Z91" i="1"/>
  <c r="E66" i="2" s="1"/>
  <c r="Z95" i="1"/>
  <c r="E70" i="2" s="1"/>
  <c r="Z31" i="1"/>
  <c r="E10" i="2" s="1"/>
  <c r="Z37" i="1"/>
  <c r="E18" i="2" s="1"/>
  <c r="Z49" i="1"/>
  <c r="Z67" i="1"/>
  <c r="Z63" i="1"/>
  <c r="E37" i="2" s="1"/>
  <c r="Z59" i="1"/>
  <c r="E33" i="2" s="1"/>
  <c r="Z88" i="1"/>
  <c r="Z92" i="1"/>
  <c r="E8" i="2"/>
  <c r="Z41" i="1"/>
  <c r="Z36" i="1"/>
  <c r="E17" i="2" s="1"/>
  <c r="Z53" i="1"/>
  <c r="E25" i="2" s="1"/>
  <c r="Z66" i="1"/>
  <c r="E40" i="2" s="1"/>
  <c r="Z62" i="1"/>
  <c r="E36" i="2" s="1"/>
  <c r="Z58" i="1"/>
  <c r="E32" i="2" s="1"/>
  <c r="Z89" i="1"/>
  <c r="Z93" i="1"/>
  <c r="E68" i="2" s="1"/>
  <c r="Z35" i="1"/>
  <c r="E16" i="2" s="1"/>
  <c r="Z30" i="1"/>
  <c r="E9" i="2" s="1"/>
  <c r="Y24" i="1"/>
  <c r="E69" i="2" l="1"/>
  <c r="AA94" i="1"/>
  <c r="E67" i="2"/>
  <c r="AA92" i="1"/>
  <c r="E64" i="2"/>
  <c r="AA89" i="1"/>
  <c r="E63" i="2"/>
  <c r="AA88" i="1"/>
  <c r="AA91" i="1"/>
  <c r="E31" i="2"/>
  <c r="Z132" i="1"/>
  <c r="AA57" i="1"/>
  <c r="Y130" i="1"/>
  <c r="AA95" i="1"/>
  <c r="E41" i="2"/>
  <c r="AA67" i="1"/>
  <c r="E1" i="2"/>
  <c r="E13" i="2"/>
  <c r="E62" i="2"/>
  <c r="E22" i="2"/>
  <c r="Z24" i="1"/>
  <c r="Y23" i="1"/>
  <c r="Y22" i="1"/>
  <c r="X25" i="1"/>
  <c r="X73" i="1"/>
  <c r="Y122" i="1"/>
  <c r="Y101" i="1"/>
  <c r="Y100" i="1"/>
  <c r="Y99" i="1"/>
  <c r="Y98" i="1"/>
  <c r="X87" i="1"/>
  <c r="X88" i="1"/>
  <c r="X89" i="1"/>
  <c r="X90" i="1"/>
  <c r="X101" i="1"/>
  <c r="X100" i="1"/>
  <c r="X99" i="1"/>
  <c r="Y83" i="1"/>
  <c r="X83" i="1"/>
  <c r="Y80" i="1"/>
  <c r="Y79" i="1"/>
  <c r="X80" i="1"/>
  <c r="X79" i="1"/>
  <c r="X78" i="1"/>
  <c r="X77" i="1"/>
  <c r="X76" i="1"/>
  <c r="X75" i="1"/>
  <c r="X74" i="1"/>
  <c r="Y70" i="1"/>
  <c r="Y73" i="1"/>
  <c r="Y74" i="1"/>
  <c r="Y75" i="1"/>
  <c r="Y76" i="1"/>
  <c r="Y77" i="1"/>
  <c r="Y78" i="1"/>
  <c r="E4" i="2" l="1"/>
  <c r="Z130" i="1"/>
  <c r="AA24" i="1"/>
  <c r="Y134" i="1"/>
  <c r="Y133" i="1"/>
  <c r="Z76" i="1"/>
  <c r="E51" i="2" s="1"/>
  <c r="Z72" i="1"/>
  <c r="E47" i="2" s="1"/>
  <c r="Z75" i="1"/>
  <c r="E50" i="2" s="1"/>
  <c r="Z71" i="1"/>
  <c r="Z83" i="1"/>
  <c r="E58" i="2" s="1"/>
  <c r="Z98" i="1"/>
  <c r="E73" i="2" s="1"/>
  <c r="Z78" i="1"/>
  <c r="E53" i="2" s="1"/>
  <c r="Z74" i="1"/>
  <c r="Z70" i="1"/>
  <c r="Z79" i="1"/>
  <c r="E54" i="2" s="1"/>
  <c r="Z99" i="1"/>
  <c r="E74" i="2" s="1"/>
  <c r="Z77" i="1"/>
  <c r="E52" i="2" s="1"/>
  <c r="Z73" i="1"/>
  <c r="E48" i="2" s="1"/>
  <c r="Z80" i="1"/>
  <c r="Z101" i="1"/>
  <c r="Z134" i="1" s="1"/>
  <c r="Z100" i="1"/>
  <c r="E75" i="2" s="1"/>
  <c r="Z22" i="1"/>
  <c r="E2" i="2" s="1"/>
  <c r="Z23" i="1"/>
  <c r="E3" i="2" s="1"/>
  <c r="Z122" i="1"/>
  <c r="E78" i="2" s="1"/>
  <c r="Z25" i="1"/>
  <c r="E5" i="2" s="1"/>
  <c r="X23" i="1"/>
  <c r="X22" i="1"/>
  <c r="AA101" i="1" l="1"/>
  <c r="Z136" i="1" s="1"/>
  <c r="Y135" i="1"/>
  <c r="E45" i="2"/>
  <c r="Z133" i="1"/>
  <c r="E76" i="2"/>
  <c r="E55" i="2"/>
  <c r="E49" i="2"/>
  <c r="E46" i="2"/>
  <c r="E44" i="2"/>
  <c r="Z135" i="1" l="1"/>
</calcChain>
</file>

<file path=xl/sharedStrings.xml><?xml version="1.0" encoding="utf-8"?>
<sst xmlns="http://schemas.openxmlformats.org/spreadsheetml/2006/main" count="472" uniqueCount="265">
  <si>
    <t>Size</t>
  </si>
  <si>
    <t>Total</t>
  </si>
  <si>
    <t>SL</t>
  </si>
  <si>
    <t>JR</t>
  </si>
  <si>
    <t>50m</t>
  </si>
  <si>
    <t>DH</t>
  </si>
  <si>
    <t>SG</t>
  </si>
  <si>
    <t>R21 speed</t>
  </si>
  <si>
    <t>R21 WC</t>
  </si>
  <si>
    <t>Item #</t>
  </si>
  <si>
    <t>Plate</t>
  </si>
  <si>
    <t>Flex</t>
  </si>
  <si>
    <t>45m</t>
  </si>
  <si>
    <t>40m</t>
  </si>
  <si>
    <t>Event</t>
  </si>
  <si>
    <t>WC</t>
  </si>
  <si>
    <t xml:space="preserve">Hard </t>
  </si>
  <si>
    <t xml:space="preserve">Qty </t>
  </si>
  <si>
    <t>Factory</t>
  </si>
  <si>
    <t>Tweener</t>
  </si>
  <si>
    <t>GS</t>
  </si>
  <si>
    <t>30m</t>
  </si>
  <si>
    <t>R20 Pro</t>
  </si>
  <si>
    <t>Multi</t>
  </si>
  <si>
    <t>LVGLZ30</t>
  </si>
  <si>
    <t>RVELZ10</t>
  </si>
  <si>
    <t>RVELZ20</t>
  </si>
  <si>
    <t>Name</t>
  </si>
  <si>
    <t>ZA</t>
  </si>
  <si>
    <t>ZB</t>
  </si>
  <si>
    <t>ZC</t>
  </si>
  <si>
    <t>ZA+</t>
  </si>
  <si>
    <t>ZJ+</t>
  </si>
  <si>
    <t>LINER</t>
  </si>
  <si>
    <t>5mm</t>
  </si>
  <si>
    <t>3mm</t>
  </si>
  <si>
    <t>BOOT SOLE LIFTER KIT</t>
  </si>
  <si>
    <t>FCIA004</t>
  </si>
  <si>
    <t>FCIA005</t>
  </si>
  <si>
    <t>FCIA006</t>
  </si>
  <si>
    <t>FCHA071</t>
  </si>
  <si>
    <t>FCHA076</t>
  </si>
  <si>
    <t>FCHA077</t>
  </si>
  <si>
    <t>FCIF001</t>
  </si>
  <si>
    <t>FCIF002</t>
  </si>
  <si>
    <t>FCIF003</t>
  </si>
  <si>
    <t>FCIF004</t>
  </si>
  <si>
    <t>FCIF005</t>
  </si>
  <si>
    <t>INDEX</t>
  </si>
  <si>
    <t>1mm</t>
  </si>
  <si>
    <t xml:space="preserve">QTY </t>
  </si>
  <si>
    <t>LIFTER KIT</t>
  </si>
  <si>
    <t>R22 WC</t>
  </si>
  <si>
    <t>QTY</t>
  </si>
  <si>
    <t xml:space="preserve">Brake Width </t>
  </si>
  <si>
    <t>80mm</t>
  </si>
  <si>
    <t>73mm</t>
  </si>
  <si>
    <t>13m</t>
  </si>
  <si>
    <t>12m</t>
  </si>
  <si>
    <t>11m</t>
  </si>
  <si>
    <t>RS 110 Short Cuff</t>
  </si>
  <si>
    <t>RS 90 Short Cuff</t>
  </si>
  <si>
    <t>RS 70 Short Cuff</t>
  </si>
  <si>
    <t>Heated Boot Bag</t>
  </si>
  <si>
    <t xml:space="preserve">Size </t>
  </si>
  <si>
    <t>50L</t>
  </si>
  <si>
    <t>195cm</t>
  </si>
  <si>
    <t>95L</t>
  </si>
  <si>
    <t>55L</t>
  </si>
  <si>
    <t>25L</t>
  </si>
  <si>
    <t>125L</t>
  </si>
  <si>
    <t>65L</t>
  </si>
  <si>
    <t xml:space="preserve">INTEGRAL HAND PROTECTION </t>
  </si>
  <si>
    <t>LACE UP LINER- R2016</t>
  </si>
  <si>
    <t xml:space="preserve">BC </t>
  </si>
  <si>
    <t>AB</t>
  </si>
  <si>
    <t>ON</t>
  </si>
  <si>
    <t>QC</t>
  </si>
  <si>
    <t>NL</t>
  </si>
  <si>
    <t>PEI</t>
  </si>
  <si>
    <t>NS</t>
  </si>
  <si>
    <t>SK</t>
  </si>
  <si>
    <t>YT</t>
  </si>
  <si>
    <t>NT</t>
  </si>
  <si>
    <t>PARENT</t>
  </si>
  <si>
    <t>COACH</t>
  </si>
  <si>
    <t>LKFP100</t>
  </si>
  <si>
    <t>LKFP101</t>
  </si>
  <si>
    <t>TIBIA PROTECTION</t>
  </si>
  <si>
    <t>TIBIA PROTECTION JUNIOR</t>
  </si>
  <si>
    <t>Med</t>
  </si>
  <si>
    <t>SRP</t>
  </si>
  <si>
    <t>RACER $</t>
  </si>
  <si>
    <t>CONTACT EMAIL</t>
  </si>
  <si>
    <t>PX18 / SPX 15 ROCKERRACE(FIS GS/FIS SL 165cm)</t>
  </si>
  <si>
    <t>PX18 / SPX 15 ROCKERRACE (Tweener GS-incl screws)</t>
  </si>
  <si>
    <t>PX18 / SPX 15 ROCKERRACE (SL 150/157cm-incl screws)</t>
  </si>
  <si>
    <t>SPX 12 ROCKERRACE (Tweener GS-Incl screws)</t>
  </si>
  <si>
    <t>SPX 12 ROCKERRACE (SL 150/157cm incl screws)</t>
  </si>
  <si>
    <t>1998+</t>
  </si>
  <si>
    <t>PX 18 WC / ROCKERRACE</t>
  </si>
  <si>
    <t>SPX 15 / ROCKERRACE</t>
  </si>
  <si>
    <t>SPX 12 / ROCKERRACE</t>
  </si>
  <si>
    <t xml:space="preserve">SPX 10 / Junior </t>
  </si>
  <si>
    <t xml:space="preserve">NX JR 7 LIFTED / Junior </t>
  </si>
  <si>
    <t xml:space="preserve">NX JR 7 / Junior </t>
  </si>
  <si>
    <t>NB</t>
  </si>
  <si>
    <t>MB</t>
  </si>
  <si>
    <t>Cat</t>
  </si>
  <si>
    <t>SG &amp; DH Adult &amp; Tweener</t>
  </si>
  <si>
    <t>FIS</t>
  </si>
  <si>
    <t>28m</t>
  </si>
  <si>
    <t>34m</t>
  </si>
  <si>
    <t>23m</t>
  </si>
  <si>
    <t>25m</t>
  </si>
  <si>
    <t>27m</t>
  </si>
  <si>
    <t>20m</t>
  </si>
  <si>
    <t>14m</t>
  </si>
  <si>
    <t>15m</t>
  </si>
  <si>
    <t>17m</t>
  </si>
  <si>
    <t>18m</t>
  </si>
  <si>
    <t>19m</t>
  </si>
  <si>
    <t>8m</t>
  </si>
  <si>
    <t>9m</t>
  </si>
  <si>
    <t>10m</t>
  </si>
  <si>
    <t>WC/FIS</t>
  </si>
  <si>
    <t>GS - JR</t>
  </si>
  <si>
    <t>JR - MULTI EVENT</t>
  </si>
  <si>
    <t>YEAR OF BIRTH</t>
  </si>
  <si>
    <t>Canadian Race Department / Département Course</t>
  </si>
  <si>
    <t>Order Form / Bon Commande BRONZE 2019/2020</t>
  </si>
  <si>
    <t>CLUB</t>
  </si>
  <si>
    <t>SKI SHOP / BTQ</t>
  </si>
  <si>
    <t>NAME / NOM</t>
  </si>
  <si>
    <t>GS - Adult &amp; Tweener</t>
  </si>
  <si>
    <t>SL - Adult &amp; Tweener</t>
  </si>
  <si>
    <t>SL - JR</t>
  </si>
  <si>
    <t>No plate</t>
  </si>
  <si>
    <t>U14/U16</t>
  </si>
  <si>
    <t>U12/U14</t>
  </si>
  <si>
    <t>U8/U10</t>
  </si>
  <si>
    <t>U16/FIS W</t>
  </si>
  <si>
    <t>FIS W</t>
  </si>
  <si>
    <t>JR BOOTS/BOTTES</t>
  </si>
  <si>
    <t>ACCESSORIES/ACCESSOIRES</t>
  </si>
  <si>
    <t>RAIY1DH</t>
  </si>
  <si>
    <t>RAIY2DH</t>
  </si>
  <si>
    <t>RAIYUDH</t>
  </si>
  <si>
    <t>RAIY1SG</t>
  </si>
  <si>
    <t>RAIYR12</t>
  </si>
  <si>
    <t>R21 SPEED</t>
  </si>
  <si>
    <t>RAIGD01</t>
  </si>
  <si>
    <t>RAHDM01</t>
  </si>
  <si>
    <t>RAIAG01</t>
  </si>
  <si>
    <t>RAIAE01</t>
  </si>
  <si>
    <t>RAHAE02</t>
  </si>
  <si>
    <t>RAHAF01</t>
  </si>
  <si>
    <t>RAHDM03</t>
  </si>
  <si>
    <t>RAHAV01</t>
  </si>
  <si>
    <t>HERO WC DH FIS</t>
  </si>
  <si>
    <t>HERO WC SG FIS</t>
  </si>
  <si>
    <t>HERO WC SG RACING</t>
  </si>
  <si>
    <t>RD Used</t>
  </si>
  <si>
    <t>HERO ATHLETHE FIS GS FACT.</t>
  </si>
  <si>
    <t>HERO ATHLETE FIS GS</t>
  </si>
  <si>
    <t>HERO ATHLETE FIS SL</t>
  </si>
  <si>
    <t>HERO GS PRO</t>
  </si>
  <si>
    <t>HERO SL PRO</t>
  </si>
  <si>
    <t>HERO ATHLETE MULTI-EVENT</t>
  </si>
  <si>
    <t>HERO MULTI-EVENT</t>
  </si>
  <si>
    <t>RBH9240</t>
  </si>
  <si>
    <t>RBH9250</t>
  </si>
  <si>
    <t>RBH9260</t>
  </si>
  <si>
    <t>RBH9270</t>
  </si>
  <si>
    <t>RBH9280</t>
  </si>
  <si>
    <t>RBH9010</t>
  </si>
  <si>
    <t>RBH9050</t>
  </si>
  <si>
    <t>RBH9070</t>
  </si>
  <si>
    <t>WORLD CUP RP</t>
  </si>
  <si>
    <t>HERO JR 65</t>
  </si>
  <si>
    <t>RBI9090</t>
  </si>
  <si>
    <t>RKHB110</t>
  </si>
  <si>
    <t>Hero Explorer</t>
  </si>
  <si>
    <t>RKHB112</t>
  </si>
  <si>
    <t>RKHB113</t>
  </si>
  <si>
    <t>Hero Athlete Bag</t>
  </si>
  <si>
    <t>RKHB103</t>
  </si>
  <si>
    <t>Hero Boot Pro</t>
  </si>
  <si>
    <t>RKHB101</t>
  </si>
  <si>
    <t>Hero Boot Pack</t>
  </si>
  <si>
    <t>RKHB107</t>
  </si>
  <si>
    <t>Hero Ski Bag 4 pairs</t>
  </si>
  <si>
    <t>230cm</t>
  </si>
  <si>
    <t>RKHB106</t>
  </si>
  <si>
    <t xml:space="preserve">Hero Wheeled Ski 2/3pr </t>
  </si>
  <si>
    <t>RKHB109</t>
  </si>
  <si>
    <t>Hero Cabin Bag</t>
  </si>
  <si>
    <t>RKHB105</t>
  </si>
  <si>
    <t>Hero Ski Bag Adjustable</t>
  </si>
  <si>
    <t>190/220</t>
  </si>
  <si>
    <t>RKHB104</t>
  </si>
  <si>
    <t>Hero Jr. Ski Bag</t>
  </si>
  <si>
    <t>RDH1010</t>
  </si>
  <si>
    <t>RDH1020</t>
  </si>
  <si>
    <t>RDH6000</t>
  </si>
  <si>
    <t>RDH6010</t>
  </si>
  <si>
    <t>Hero SR GS-SG</t>
  </si>
  <si>
    <t>Hero SR SL</t>
  </si>
  <si>
    <t>Hero JR GS -SG</t>
  </si>
  <si>
    <t>Hero JR SL</t>
  </si>
  <si>
    <t>XS</t>
  </si>
  <si>
    <t>S</t>
  </si>
  <si>
    <t>M</t>
  </si>
  <si>
    <t>L</t>
  </si>
  <si>
    <t>XL</t>
  </si>
  <si>
    <t>RKHH104</t>
  </si>
  <si>
    <t>Hero Carbon FIS</t>
  </si>
  <si>
    <t>RKHH100</t>
  </si>
  <si>
    <t>Hero FIS Impact/Chingaurd</t>
  </si>
  <si>
    <t>RKHH105</t>
  </si>
  <si>
    <t>Hero FIS Impact W/Chingaurd</t>
  </si>
  <si>
    <t>RKHH500</t>
  </si>
  <si>
    <t>Hero Jr. FIS Impact</t>
  </si>
  <si>
    <t>RKFP201</t>
  </si>
  <si>
    <t>RPG STRAP SR - SAS TEC</t>
  </si>
  <si>
    <t>RKFP501</t>
  </si>
  <si>
    <t>RPG STRAP JR - SAS TEC</t>
  </si>
  <si>
    <t>S/M</t>
  </si>
  <si>
    <t>M/L</t>
  </si>
  <si>
    <t>L/XL</t>
  </si>
  <si>
    <t>RKIH100</t>
  </si>
  <si>
    <t>Hero Templar SL Helmet/Chinguard</t>
  </si>
  <si>
    <t>RKHP102</t>
  </si>
  <si>
    <t>RKHG100</t>
  </si>
  <si>
    <t xml:space="preserve">Goggles / HERO BLACK </t>
  </si>
  <si>
    <t>RKHG101</t>
  </si>
  <si>
    <t>Goggles / ACE HERO</t>
  </si>
  <si>
    <t>RKHG102</t>
  </si>
  <si>
    <t>Goggles / ACE HERO W</t>
  </si>
  <si>
    <t>RKHG500</t>
  </si>
  <si>
    <t>Goggles / RAFFISH HERO</t>
  </si>
  <si>
    <t>PROTECTIONS &amp; BACK PROTECT</t>
  </si>
  <si>
    <t>POLES</t>
  </si>
  <si>
    <t>ADULT BOOTS/BOTTES</t>
  </si>
  <si>
    <t>HELMETS/CASQUES</t>
  </si>
  <si>
    <t>GOGGLES/LUNETTES</t>
  </si>
  <si>
    <t>BINDING / FIXATIONS</t>
  </si>
  <si>
    <t>NAME</t>
  </si>
  <si>
    <t>LEG PROTECT SR</t>
  </si>
  <si>
    <t>LEG PROTECT JR</t>
  </si>
  <si>
    <t>Teen</t>
  </si>
  <si>
    <t>Flex/info</t>
  </si>
  <si>
    <t>RKHP100</t>
  </si>
  <si>
    <t>RKHP101</t>
  </si>
  <si>
    <t>Notes/Additon Info:</t>
  </si>
  <si>
    <t>TOTAL</t>
  </si>
  <si>
    <t>Speed Skis</t>
  </si>
  <si>
    <t>Tech Ski</t>
  </si>
  <si>
    <t>Bindings</t>
  </si>
  <si>
    <t>Boots</t>
  </si>
  <si>
    <t>Accessories</t>
  </si>
  <si>
    <t>Orders Total</t>
  </si>
  <si>
    <t>TOTAL SAVINGS:</t>
  </si>
  <si>
    <t>RAIGB02</t>
  </si>
  <si>
    <t>RAIBB03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</si>
</sst>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_([$$-409]* #,##0.00_);_([$$-409]* \(#,##0.00\);_([$$-409]* &quot;-&quot;??_);_(@_)"/>
    <numFmt numFmtId="167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2"/>
      <name val="Arial"/>
      <family val="2"/>
    </font>
    <font>
      <b/>
      <sz val="6"/>
      <name val="Arial"/>
      <family val="2"/>
    </font>
    <font>
      <b/>
      <sz val="7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9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F3B03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40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7" fillId="0" borderId="0" xfId="1" applyFont="1" applyBorder="1" applyAlignment="1" applyProtection="1">
      <alignment vertical="center"/>
    </xf>
    <xf numFmtId="0" fontId="6" fillId="0" borderId="0" xfId="0" applyFont="1" applyBorder="1" applyProtection="1"/>
    <xf numFmtId="0" fontId="4" fillId="2" borderId="7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/>
    </xf>
    <xf numFmtId="0" fontId="5" fillId="2" borderId="16" xfId="0" applyFont="1" applyFill="1" applyBorder="1" applyAlignment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0" borderId="7" xfId="3" applyNumberFormat="1" applyFont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3" xfId="5" applyFont="1" applyFill="1" applyBorder="1" applyAlignment="1" applyProtection="1">
      <alignment horizontal="center"/>
    </xf>
    <xf numFmtId="164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14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center" vertical="center"/>
    </xf>
    <xf numFmtId="166" fontId="4" fillId="0" borderId="8" xfId="3" applyNumberFormat="1" applyFont="1" applyBorder="1" applyAlignment="1" applyProtection="1">
      <alignment horizontal="center" vertical="center"/>
    </xf>
    <xf numFmtId="0" fontId="4" fillId="7" borderId="0" xfId="0" applyFont="1" applyFill="1" applyAlignment="1">
      <alignment horizontal="center" vertical="center"/>
    </xf>
    <xf numFmtId="1" fontId="4" fillId="7" borderId="0" xfId="4" applyNumberFormat="1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horizontal="center" vertical="center"/>
    </xf>
    <xf numFmtId="166" fontId="4" fillId="2" borderId="8" xfId="3" applyNumberFormat="1" applyFont="1" applyFill="1" applyBorder="1" applyAlignment="1" applyProtection="1">
      <alignment horizontal="center" vertical="center"/>
    </xf>
    <xf numFmtId="166" fontId="4" fillId="2" borderId="7" xfId="0" applyNumberFormat="1" applyFont="1" applyFill="1" applyBorder="1" applyAlignment="1" applyProtection="1">
      <alignment horizontal="center" vertical="center"/>
    </xf>
    <xf numFmtId="166" fontId="4" fillId="2" borderId="9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Protection="1"/>
    <xf numFmtId="0" fontId="4" fillId="0" borderId="7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</xf>
    <xf numFmtId="164" fontId="4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6" fillId="0" borderId="15" xfId="0" applyFont="1" applyFill="1" applyBorder="1" applyProtection="1"/>
    <xf numFmtId="0" fontId="4" fillId="3" borderId="4" xfId="0" applyFont="1" applyFill="1" applyBorder="1" applyAlignment="1" applyProtection="1">
      <alignment horizontal="center" vertical="center"/>
    </xf>
    <xf numFmtId="166" fontId="4" fillId="2" borderId="3" xfId="0" applyNumberFormat="1" applyFont="1" applyFill="1" applyBorder="1" applyAlignment="1" applyProtection="1">
      <alignment horizontal="center" vertical="center"/>
    </xf>
    <xf numFmtId="0" fontId="4" fillId="7" borderId="13" xfId="0" applyFont="1" applyFill="1" applyBorder="1" applyAlignment="1" applyProtection="1">
      <alignment horizontal="center" vertical="center"/>
    </xf>
    <xf numFmtId="0" fontId="4" fillId="7" borderId="0" xfId="0" applyFont="1" applyFill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vertical="center"/>
    </xf>
    <xf numFmtId="0" fontId="4" fillId="7" borderId="14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18" fillId="3" borderId="22" xfId="0" applyFont="1" applyFill="1" applyBorder="1" applyAlignment="1" applyProtection="1">
      <alignment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2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8" borderId="19" xfId="0" applyFont="1" applyFill="1" applyBorder="1" applyAlignment="1" applyProtection="1">
      <alignment horizontal="center" vertical="center"/>
    </xf>
    <xf numFmtId="0" fontId="5" fillId="7" borderId="13" xfId="0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8" borderId="13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1" fontId="4" fillId="9" borderId="3" xfId="0" applyNumberFormat="1" applyFont="1" applyFill="1" applyBorder="1" applyAlignment="1" applyProtection="1">
      <alignment horizontal="center" vertical="center"/>
    </xf>
    <xf numFmtId="167" fontId="4" fillId="9" borderId="3" xfId="0" applyNumberFormat="1" applyFont="1" applyFill="1" applyBorder="1" applyAlignment="1" applyProtection="1">
      <alignment horizontal="center" vertical="center"/>
    </xf>
    <xf numFmtId="0" fontId="4" fillId="9" borderId="3" xfId="0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1" fontId="4" fillId="9" borderId="7" xfId="0" applyNumberFormat="1" applyFont="1" applyFill="1" applyBorder="1" applyAlignment="1" applyProtection="1">
      <alignment horizontal="center" vertical="center"/>
    </xf>
    <xf numFmtId="1" fontId="4" fillId="9" borderId="9" xfId="0" applyNumberFormat="1" applyFont="1" applyFill="1" applyBorder="1" applyAlignment="1" applyProtection="1">
      <alignment horizontal="center" vertical="center"/>
    </xf>
    <xf numFmtId="167" fontId="4" fillId="9" borderId="15" xfId="0" applyNumberFormat="1" applyFont="1" applyFill="1" applyBorder="1" applyAlignment="1" applyProtection="1">
      <alignment horizontal="center" vertical="center"/>
    </xf>
    <xf numFmtId="167" fontId="4" fillId="9" borderId="7" xfId="0" applyNumberFormat="1" applyFont="1" applyFill="1" applyBorder="1" applyAlignment="1" applyProtection="1">
      <alignment horizontal="center" vertical="center"/>
    </xf>
    <xf numFmtId="1" fontId="4" fillId="9" borderId="15" xfId="0" applyNumberFormat="1" applyFont="1" applyFill="1" applyBorder="1" applyAlignment="1" applyProtection="1">
      <alignment horizontal="center" vertical="center"/>
    </xf>
    <xf numFmtId="167" fontId="4" fillId="9" borderId="3" xfId="3" applyNumberFormat="1" applyFont="1" applyFill="1" applyBorder="1" applyAlignment="1" applyProtection="1">
      <alignment horizontal="center" vertical="center"/>
    </xf>
    <xf numFmtId="1" fontId="4" fillId="9" borderId="8" xfId="0" applyNumberFormat="1" applyFont="1" applyFill="1" applyBorder="1" applyAlignment="1" applyProtection="1">
      <alignment horizontal="center" vertical="center"/>
    </xf>
    <xf numFmtId="167" fontId="4" fillId="9" borderId="7" xfId="3" applyNumberFormat="1" applyFont="1" applyFill="1" applyBorder="1" applyAlignment="1" applyProtection="1">
      <alignment horizontal="center" vertical="center"/>
    </xf>
    <xf numFmtId="165" fontId="4" fillId="9" borderId="7" xfId="0" applyNumberFormat="1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 applyProtection="1">
      <alignment horizontal="center" vertical="center"/>
    </xf>
    <xf numFmtId="0" fontId="4" fillId="9" borderId="8" xfId="0" applyFont="1" applyFill="1" applyBorder="1" applyAlignment="1" applyProtection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</xf>
    <xf numFmtId="167" fontId="5" fillId="9" borderId="3" xfId="0" applyNumberFormat="1" applyFont="1" applyFill="1" applyBorder="1" applyAlignment="1" applyProtection="1">
      <alignment horizontal="center" vertical="center"/>
    </xf>
    <xf numFmtId="1" fontId="5" fillId="9" borderId="7" xfId="0" applyNumberFormat="1" applyFont="1" applyFill="1" applyBorder="1" applyAlignment="1" applyProtection="1">
      <alignment horizontal="center" vertical="center"/>
    </xf>
    <xf numFmtId="167" fontId="5" fillId="9" borderId="7" xfId="0" applyNumberFormat="1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167" fontId="5" fillId="9" borderId="3" xfId="3" applyNumberFormat="1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1" fontId="5" fillId="9" borderId="8" xfId="0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right" vertical="center"/>
    </xf>
    <xf numFmtId="0" fontId="4" fillId="9" borderId="15" xfId="0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4" fillId="7" borderId="1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8" fillId="3" borderId="17" xfId="0" applyFont="1" applyFill="1" applyBorder="1" applyAlignment="1" applyProtection="1">
      <alignment horizontal="center" vertical="center"/>
    </xf>
    <xf numFmtId="0" fontId="18" fillId="3" borderId="18" xfId="0" applyFont="1" applyFill="1" applyBorder="1" applyAlignment="1" applyProtection="1">
      <alignment horizontal="center" vertical="center"/>
    </xf>
    <xf numFmtId="0" fontId="18" fillId="3" borderId="2" xfId="1" applyFont="1" applyFill="1" applyBorder="1" applyAlignment="1" applyProtection="1">
      <alignment vertical="center"/>
    </xf>
    <xf numFmtId="0" fontId="18" fillId="3" borderId="1" xfId="0" applyFont="1" applyFill="1" applyBorder="1" applyAlignment="1" applyProtection="1">
      <alignment vertical="center"/>
    </xf>
    <xf numFmtId="0" fontId="18" fillId="3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9" fontId="7" fillId="2" borderId="14" xfId="0" applyNumberFormat="1" applyFont="1" applyFill="1" applyBorder="1" applyAlignment="1" applyProtection="1">
      <alignment vertical="center"/>
      <protection locked="0"/>
    </xf>
    <xf numFmtId="49" fontId="7" fillId="2" borderId="14" xfId="1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protection locked="0"/>
    </xf>
    <xf numFmtId="49" fontId="6" fillId="2" borderId="14" xfId="0" applyNumberFormat="1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49" fontId="7" fillId="2" borderId="0" xfId="1" applyNumberFormat="1" applyFont="1" applyFill="1" applyBorder="1" applyAlignment="1" applyProtection="1">
      <alignment vertical="center"/>
    </xf>
    <xf numFmtId="0" fontId="6" fillId="2" borderId="0" xfId="0" applyFont="1" applyFill="1" applyBorder="1" applyProtection="1">
      <protection locked="0"/>
    </xf>
    <xf numFmtId="1" fontId="6" fillId="2" borderId="0" xfId="0" applyNumberFormat="1" applyFont="1" applyFill="1" applyBorder="1" applyProtection="1">
      <protection locked="0"/>
    </xf>
    <xf numFmtId="0" fontId="6" fillId="2" borderId="0" xfId="0" applyFont="1" applyFill="1" applyBorder="1" applyProtection="1"/>
    <xf numFmtId="0" fontId="7" fillId="0" borderId="5" xfId="0" applyFont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0" borderId="7" xfId="0" applyFont="1" applyBorder="1" applyAlignment="1" applyProtection="1">
      <alignment horizontal="right" vertical="center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4" fillId="7" borderId="15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/>
    </xf>
    <xf numFmtId="0" fontId="6" fillId="2" borderId="11" xfId="1" applyFont="1" applyFill="1" applyBorder="1" applyAlignment="1" applyProtection="1">
      <alignment horizontal="center" vertical="center"/>
    </xf>
    <xf numFmtId="1" fontId="11" fillId="4" borderId="7" xfId="4" applyNumberFormat="1" applyFont="1" applyFill="1" applyBorder="1" applyAlignment="1" applyProtection="1">
      <alignment horizontal="center" vertical="center"/>
      <protection locked="0"/>
    </xf>
    <xf numFmtId="1" fontId="11" fillId="4" borderId="5" xfId="4" applyNumberFormat="1" applyFont="1" applyFill="1" applyBorder="1" applyAlignment="1" applyProtection="1">
      <alignment horizontal="center" vertical="center"/>
      <protection locked="0"/>
    </xf>
    <xf numFmtId="1" fontId="11" fillId="4" borderId="8" xfId="4" applyNumberFormat="1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4" fillId="7" borderId="14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  <protection locked="0"/>
    </xf>
    <xf numFmtId="167" fontId="4" fillId="9" borderId="9" xfId="3" applyNumberFormat="1" applyFont="1" applyFill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0" fontId="5" fillId="8" borderId="14" xfId="0" applyFont="1" applyFill="1" applyBorder="1" applyAlignment="1" applyProtection="1">
      <alignment horizontal="center" vertical="center"/>
    </xf>
    <xf numFmtId="3" fontId="6" fillId="0" borderId="7" xfId="1" applyNumberFormat="1" applyFont="1" applyBorder="1" applyAlignment="1" applyProtection="1">
      <alignment horizontal="center" vertical="center"/>
    </xf>
    <xf numFmtId="0" fontId="19" fillId="0" borderId="7" xfId="1" applyFont="1" applyFill="1" applyBorder="1"/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7" borderId="16" xfId="0" applyFont="1" applyFill="1" applyBorder="1" applyAlignment="1" applyProtection="1">
      <alignment horizontal="center" vertical="center"/>
      <protection locked="0"/>
    </xf>
    <xf numFmtId="0" fontId="4" fillId="7" borderId="16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10" borderId="26" xfId="0" applyFont="1" applyFill="1" applyBorder="1" applyAlignment="1" applyProtection="1">
      <alignment horizontal="center" vertical="center"/>
      <protection locked="0"/>
    </xf>
    <xf numFmtId="0" fontId="19" fillId="0" borderId="7" xfId="1" applyFont="1" applyFill="1" applyBorder="1" applyAlignment="1">
      <alignment horizontal="center"/>
    </xf>
    <xf numFmtId="1" fontId="4" fillId="7" borderId="15" xfId="0" applyNumberFormat="1" applyFont="1" applyFill="1" applyBorder="1" applyAlignment="1" applyProtection="1">
      <alignment vertical="center"/>
    </xf>
    <xf numFmtId="1" fontId="4" fillId="7" borderId="3" xfId="0" applyNumberFormat="1" applyFont="1" applyFill="1" applyBorder="1" applyAlignment="1" applyProtection="1">
      <alignment vertical="center"/>
    </xf>
    <xf numFmtId="0" fontId="16" fillId="0" borderId="10" xfId="0" applyFont="1" applyBorder="1" applyAlignment="1" applyProtection="1">
      <alignment horizontal="center" vertical="center"/>
    </xf>
    <xf numFmtId="0" fontId="4" fillId="10" borderId="27" xfId="0" applyFont="1" applyFill="1" applyBorder="1" applyAlignment="1" applyProtection="1">
      <alignment horizontal="center" vertical="center"/>
      <protection locked="0"/>
    </xf>
    <xf numFmtId="0" fontId="20" fillId="0" borderId="23" xfId="6" applyFont="1" applyFill="1" applyBorder="1"/>
    <xf numFmtId="0" fontId="4" fillId="7" borderId="7" xfId="0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vertical="center"/>
    </xf>
    <xf numFmtId="165" fontId="4" fillId="9" borderId="15" xfId="0" applyNumberFormat="1" applyFont="1" applyFill="1" applyBorder="1" applyAlignment="1" applyProtection="1">
      <alignment horizontal="center" vertical="center"/>
    </xf>
    <xf numFmtId="0" fontId="4" fillId="7" borderId="7" xfId="0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</xf>
    <xf numFmtId="166" fontId="5" fillId="0" borderId="7" xfId="0" applyNumberFormat="1" applyFont="1" applyBorder="1" applyAlignment="1" applyProtection="1">
      <alignment horizontal="center" vertical="center"/>
    </xf>
    <xf numFmtId="0" fontId="4" fillId="9" borderId="12" xfId="0" applyFont="1" applyFill="1" applyBorder="1" applyAlignment="1" applyProtection="1">
      <alignment horizontal="center" vertical="center"/>
    </xf>
    <xf numFmtId="0" fontId="4" fillId="9" borderId="25" xfId="0" applyFont="1" applyFill="1" applyBorder="1" applyAlignment="1" applyProtection="1">
      <alignment horizontal="center" vertical="center"/>
    </xf>
    <xf numFmtId="167" fontId="4" fillId="9" borderId="25" xfId="0" applyNumberFormat="1" applyFont="1" applyFill="1" applyBorder="1" applyAlignment="1" applyProtection="1">
      <alignment horizontal="center" vertical="center"/>
    </xf>
    <xf numFmtId="49" fontId="7" fillId="2" borderId="4" xfId="1" applyNumberFormat="1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5" fillId="9" borderId="15" xfId="0" applyFont="1" applyFill="1" applyBorder="1" applyAlignment="1" applyProtection="1">
      <alignment horizontal="center" vertical="center"/>
    </xf>
    <xf numFmtId="167" fontId="5" fillId="9" borderId="15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</xf>
    <xf numFmtId="1" fontId="5" fillId="9" borderId="10" xfId="0" applyNumberFormat="1" applyFont="1" applyFill="1" applyBorder="1" applyAlignment="1" applyProtection="1">
      <alignment horizontal="center" vertical="center"/>
    </xf>
    <xf numFmtId="1" fontId="5" fillId="9" borderId="9" xfId="0" applyNumberFormat="1" applyFont="1" applyFill="1" applyBorder="1" applyAlignment="1" applyProtection="1">
      <alignment horizontal="center" vertical="center"/>
    </xf>
    <xf numFmtId="167" fontId="5" fillId="9" borderId="15" xfId="3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3" fontId="6" fillId="0" borderId="15" xfId="1" applyNumberFormat="1" applyFont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166" fontId="5" fillId="0" borderId="15" xfId="0" applyNumberFormat="1" applyFont="1" applyBorder="1" applyAlignment="1" applyProtection="1">
      <alignment horizontal="center" vertical="center"/>
    </xf>
    <xf numFmtId="166" fontId="4" fillId="0" borderId="15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6" borderId="7" xfId="0" applyFont="1" applyFill="1" applyBorder="1" applyAlignment="1" applyProtection="1">
      <alignment horizontal="center" vertical="center"/>
    </xf>
    <xf numFmtId="1" fontId="11" fillId="4" borderId="3" xfId="4" applyNumberFormat="1" applyFont="1" applyFill="1" applyBorder="1" applyAlignment="1" applyProtection="1">
      <alignment horizontal="center" vertical="center"/>
      <protection locked="0"/>
    </xf>
    <xf numFmtId="166" fontId="4" fillId="0" borderId="4" xfId="3" applyNumberFormat="1" applyFont="1" applyBorder="1" applyAlignment="1" applyProtection="1">
      <alignment horizontal="center" vertical="center"/>
    </xf>
    <xf numFmtId="165" fontId="4" fillId="9" borderId="3" xfId="0" applyNumberFormat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165" fontId="5" fillId="0" borderId="7" xfId="0" applyNumberFormat="1" applyFont="1" applyBorder="1" applyAlignment="1" applyProtection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/>
    </xf>
    <xf numFmtId="0" fontId="4" fillId="9" borderId="9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19" fillId="0" borderId="9" xfId="6" applyFont="1" applyFill="1" applyBorder="1" applyAlignment="1">
      <alignment horizontal="center"/>
    </xf>
    <xf numFmtId="0" fontId="4" fillId="7" borderId="24" xfId="0" applyFont="1" applyFill="1" applyBorder="1" applyAlignment="1" applyProtection="1">
      <alignment vertical="center"/>
    </xf>
    <xf numFmtId="0" fontId="4" fillId="7" borderId="24" xfId="0" applyFont="1" applyFill="1" applyBorder="1" applyAlignment="1" applyProtection="1">
      <alignment vertical="center"/>
      <protection locked="0"/>
    </xf>
    <xf numFmtId="0" fontId="4" fillId="7" borderId="0" xfId="0" applyFont="1" applyFill="1" applyBorder="1" applyAlignment="1" applyProtection="1">
      <alignment vertical="center"/>
      <protection locked="0"/>
    </xf>
    <xf numFmtId="0" fontId="4" fillId="7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167" fontId="5" fillId="9" borderId="9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top"/>
    </xf>
    <xf numFmtId="0" fontId="21" fillId="3" borderId="24" xfId="0" applyFont="1" applyFill="1" applyBorder="1" applyAlignment="1" applyProtection="1">
      <alignment horizontal="left" vertical="top"/>
    </xf>
    <xf numFmtId="0" fontId="21" fillId="3" borderId="29" xfId="0" applyFont="1" applyFill="1" applyBorder="1" applyAlignment="1" applyProtection="1">
      <alignment horizontal="left" vertical="top"/>
    </xf>
    <xf numFmtId="0" fontId="4" fillId="3" borderId="24" xfId="0" applyFont="1" applyFill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21" fillId="7" borderId="30" xfId="0" applyFont="1" applyFill="1" applyBorder="1" applyAlignment="1" applyProtection="1">
      <alignment horizontal="left" vertical="top"/>
    </xf>
    <xf numFmtId="0" fontId="21" fillId="7" borderId="0" xfId="0" applyFont="1" applyFill="1" applyBorder="1" applyAlignment="1" applyProtection="1">
      <alignment horizontal="left" vertical="top"/>
    </xf>
    <xf numFmtId="1" fontId="4" fillId="11" borderId="34" xfId="0" applyNumberFormat="1" applyFont="1" applyFill="1" applyBorder="1" applyAlignment="1" applyProtection="1">
      <alignment horizontal="center" vertical="center"/>
    </xf>
    <xf numFmtId="0" fontId="4" fillId="11" borderId="0" xfId="0" applyFont="1" applyFill="1" applyBorder="1" applyAlignment="1" applyProtection="1">
      <alignment horizontal="center" vertical="center"/>
    </xf>
    <xf numFmtId="0" fontId="4" fillId="11" borderId="33" xfId="0" applyFont="1" applyFill="1" applyBorder="1" applyAlignment="1" applyProtection="1">
      <alignment horizontal="center" vertical="center"/>
    </xf>
    <xf numFmtId="44" fontId="4" fillId="9" borderId="3" xfId="3" applyFont="1" applyFill="1" applyBorder="1" applyAlignment="1" applyProtection="1">
      <alignment horizontal="center" vertical="center"/>
    </xf>
    <xf numFmtId="44" fontId="4" fillId="9" borderId="7" xfId="3" applyFont="1" applyFill="1" applyBorder="1" applyAlignment="1" applyProtection="1">
      <alignment horizontal="center" vertical="center"/>
    </xf>
    <xf numFmtId="1" fontId="4" fillId="9" borderId="23" xfId="0" applyNumberFormat="1" applyFont="1" applyFill="1" applyBorder="1" applyAlignment="1" applyProtection="1">
      <alignment horizontal="center" vertical="center"/>
    </xf>
    <xf numFmtId="44" fontId="4" fillId="9" borderId="23" xfId="3" applyFont="1" applyFill="1" applyBorder="1" applyAlignment="1" applyProtection="1">
      <alignment horizontal="center" vertical="center"/>
    </xf>
    <xf numFmtId="44" fontId="4" fillId="9" borderId="9" xfId="3" applyFont="1" applyFill="1" applyBorder="1" applyAlignment="1" applyProtection="1">
      <alignment horizontal="center" vertical="center"/>
    </xf>
    <xf numFmtId="166" fontId="5" fillId="0" borderId="3" xfId="3" applyNumberFormat="1" applyFont="1" applyBorder="1" applyAlignment="1" applyProtection="1">
      <alignment horizontal="center" vertical="center"/>
    </xf>
    <xf numFmtId="166" fontId="5" fillId="0" borderId="7" xfId="3" applyNumberFormat="1" applyFont="1" applyBorder="1" applyAlignment="1" applyProtection="1">
      <alignment horizontal="center" vertical="center"/>
    </xf>
    <xf numFmtId="166" fontId="5" fillId="2" borderId="7" xfId="3" applyNumberFormat="1" applyFont="1" applyFill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9" xfId="0" applyNumberFormat="1" applyFont="1" applyBorder="1" applyAlignment="1" applyProtection="1">
      <alignment horizontal="center" vertical="center"/>
    </xf>
    <xf numFmtId="44" fontId="5" fillId="0" borderId="3" xfId="0" applyNumberFormat="1" applyFont="1" applyBorder="1" applyAlignment="1" applyProtection="1">
      <alignment horizontal="center" vertical="center"/>
    </xf>
    <xf numFmtId="44" fontId="5" fillId="0" borderId="7" xfId="0" applyNumberFormat="1" applyFont="1" applyBorder="1" applyAlignment="1" applyProtection="1">
      <alignment horizontal="center" vertical="center"/>
    </xf>
    <xf numFmtId="44" fontId="5" fillId="0" borderId="23" xfId="0" applyNumberFormat="1" applyFont="1" applyBorder="1" applyAlignment="1" applyProtection="1">
      <alignment horizontal="center" vertical="center"/>
    </xf>
    <xf numFmtId="44" fontId="5" fillId="0" borderId="9" xfId="0" applyNumberFormat="1" applyFont="1" applyBorder="1" applyAlignment="1" applyProtection="1">
      <alignment horizontal="center" vertical="center"/>
    </xf>
    <xf numFmtId="44" fontId="4" fillId="0" borderId="3" xfId="0" applyNumberFormat="1" applyFont="1" applyBorder="1" applyAlignment="1" applyProtection="1">
      <alignment horizontal="center" vertical="center"/>
    </xf>
    <xf numFmtId="44" fontId="4" fillId="0" borderId="7" xfId="0" applyNumberFormat="1" applyFont="1" applyBorder="1" applyAlignment="1" applyProtection="1">
      <alignment horizontal="center" vertical="center"/>
    </xf>
    <xf numFmtId="44" fontId="4" fillId="0" borderId="23" xfId="0" applyNumberFormat="1" applyFont="1" applyBorder="1" applyAlignment="1" applyProtection="1">
      <alignment horizontal="center" vertical="center"/>
    </xf>
    <xf numFmtId="44" fontId="4" fillId="0" borderId="9" xfId="0" applyNumberFormat="1" applyFont="1" applyBorder="1" applyAlignment="1" applyProtection="1">
      <alignment horizontal="center" vertical="center"/>
    </xf>
    <xf numFmtId="44" fontId="4" fillId="2" borderId="3" xfId="0" applyNumberFormat="1" applyFont="1" applyFill="1" applyBorder="1" applyAlignment="1" applyProtection="1">
      <alignment horizontal="center" vertical="center"/>
    </xf>
    <xf numFmtId="44" fontId="4" fillId="2" borderId="1" xfId="0" applyNumberFormat="1" applyFont="1" applyFill="1" applyBorder="1" applyAlignment="1" applyProtection="1">
      <alignment horizontal="center" vertical="center"/>
    </xf>
    <xf numFmtId="44" fontId="4" fillId="2" borderId="9" xfId="0" applyNumberFormat="1" applyFont="1" applyFill="1" applyBorder="1" applyAlignment="1" applyProtection="1">
      <alignment horizontal="center" vertical="center"/>
    </xf>
    <xf numFmtId="44" fontId="5" fillId="4" borderId="34" xfId="3" applyNumberFormat="1" applyFont="1" applyFill="1" applyBorder="1" applyAlignment="1" applyProtection="1">
      <alignment horizontal="center" vertical="center"/>
    </xf>
    <xf numFmtId="44" fontId="4" fillId="11" borderId="34" xfId="0" applyNumberFormat="1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</xf>
    <xf numFmtId="44" fontId="4" fillId="0" borderId="5" xfId="0" applyNumberFormat="1" applyFont="1" applyBorder="1" applyAlignment="1" applyProtection="1">
      <alignment horizontal="center" vertical="center"/>
    </xf>
    <xf numFmtId="44" fontId="5" fillId="0" borderId="5" xfId="0" applyNumberFormat="1" applyFont="1" applyBorder="1" applyAlignment="1" applyProtection="1">
      <alignment horizontal="center" vertical="center"/>
    </xf>
    <xf numFmtId="44" fontId="4" fillId="2" borderId="5" xfId="0" applyNumberFormat="1" applyFont="1" applyFill="1" applyBorder="1" applyAlignment="1" applyProtection="1">
      <alignment horizontal="center" vertical="center"/>
    </xf>
    <xf numFmtId="44" fontId="5" fillId="0" borderId="15" xfId="3" applyNumberFormat="1" applyFont="1" applyBorder="1" applyAlignment="1" applyProtection="1">
      <alignment horizontal="center" vertical="center"/>
    </xf>
    <xf numFmtId="44" fontId="4" fillId="0" borderId="15" xfId="3" applyNumberFormat="1" applyFont="1" applyBorder="1" applyAlignment="1" applyProtection="1">
      <alignment horizontal="center" vertical="center"/>
    </xf>
    <xf numFmtId="44" fontId="4" fillId="0" borderId="15" xfId="0" applyNumberFormat="1" applyFont="1" applyBorder="1" applyAlignment="1" applyProtection="1">
      <alignment horizontal="center" vertical="center"/>
    </xf>
    <xf numFmtId="44" fontId="5" fillId="0" borderId="15" xfId="0" applyNumberFormat="1" applyFont="1" applyBorder="1" applyAlignment="1" applyProtection="1">
      <alignment horizontal="center" vertical="center"/>
    </xf>
    <xf numFmtId="44" fontId="5" fillId="2" borderId="7" xfId="3" applyNumberFormat="1" applyFont="1" applyFill="1" applyBorder="1" applyAlignment="1" applyProtection="1">
      <alignment horizontal="center" vertical="center"/>
    </xf>
    <xf numFmtId="44" fontId="4" fillId="0" borderId="7" xfId="3" applyNumberFormat="1" applyFont="1" applyBorder="1" applyAlignment="1" applyProtection="1">
      <alignment horizontal="center" vertical="center"/>
    </xf>
    <xf numFmtId="44" fontId="5" fillId="2" borderId="9" xfId="3" applyNumberFormat="1" applyFont="1" applyFill="1" applyBorder="1" applyAlignment="1" applyProtection="1">
      <alignment horizontal="center" vertical="center"/>
    </xf>
    <xf numFmtId="44" fontId="4" fillId="0" borderId="9" xfId="3" applyNumberFormat="1" applyFont="1" applyBorder="1" applyAlignment="1" applyProtection="1">
      <alignment horizontal="center" vertical="center"/>
    </xf>
    <xf numFmtId="44" fontId="4" fillId="9" borderId="3" xfId="0" applyNumberFormat="1" applyFont="1" applyFill="1" applyBorder="1" applyAlignment="1" applyProtection="1">
      <alignment horizontal="center" vertical="center"/>
    </xf>
    <xf numFmtId="44" fontId="4" fillId="9" borderId="7" xfId="0" applyNumberFormat="1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7" fillId="7" borderId="30" xfId="0" applyFont="1" applyFill="1" applyBorder="1" applyAlignment="1" applyProtection="1">
      <alignment horizontal="center" vertical="top"/>
    </xf>
    <xf numFmtId="0" fontId="7" fillId="7" borderId="0" xfId="0" applyFont="1" applyFill="1" applyBorder="1" applyAlignment="1" applyProtection="1">
      <alignment horizontal="center" vertical="top"/>
    </xf>
    <xf numFmtId="0" fontId="21" fillId="7" borderId="0" xfId="0" applyFont="1" applyFill="1" applyBorder="1" applyAlignment="1" applyProtection="1">
      <alignment horizontal="left" vertical="top"/>
      <protection locked="0"/>
    </xf>
    <xf numFmtId="0" fontId="21" fillId="7" borderId="31" xfId="0" applyFont="1" applyFill="1" applyBorder="1" applyAlignment="1" applyProtection="1">
      <alignment horizontal="left" vertical="top"/>
      <protection locked="0"/>
    </xf>
    <xf numFmtId="0" fontId="4" fillId="0" borderId="3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5" fillId="11" borderId="37" xfId="0" applyFont="1" applyFill="1" applyBorder="1" applyAlignment="1" applyProtection="1">
      <alignment horizontal="center" vertical="center"/>
    </xf>
    <xf numFmtId="0" fontId="5" fillId="11" borderId="38" xfId="0" applyFont="1" applyFill="1" applyBorder="1" applyAlignment="1" applyProtection="1">
      <alignment horizontal="center" vertical="center"/>
    </xf>
    <xf numFmtId="0" fontId="5" fillId="11" borderId="33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8" fillId="3" borderId="7" xfId="1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</xf>
    <xf numFmtId="0" fontId="0" fillId="0" borderId="8" xfId="0" applyBorder="1"/>
    <xf numFmtId="0" fontId="4" fillId="0" borderId="7" xfId="0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7" borderId="14" xfId="0" applyFont="1" applyFill="1" applyBorder="1" applyAlignment="1" applyProtection="1">
      <alignment horizontal="center" vertical="center"/>
      <protection locked="0"/>
    </xf>
    <xf numFmtId="1" fontId="4" fillId="7" borderId="15" xfId="0" applyNumberFormat="1" applyFont="1" applyFill="1" applyBorder="1" applyAlignment="1" applyProtection="1">
      <alignment horizontal="center" vertical="center"/>
    </xf>
    <xf numFmtId="1" fontId="4" fillId="7" borderId="3" xfId="0" applyNumberFormat="1" applyFont="1" applyFill="1" applyBorder="1" applyAlignment="1" applyProtection="1">
      <alignment horizontal="center" vertical="center"/>
    </xf>
    <xf numFmtId="1" fontId="18" fillId="3" borderId="7" xfId="0" applyNumberFormat="1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3" fontId="8" fillId="0" borderId="13" xfId="1" applyNumberFormat="1" applyFont="1" applyBorder="1" applyAlignment="1" applyProtection="1">
      <alignment horizontal="center" vertical="center"/>
    </xf>
    <xf numFmtId="3" fontId="8" fillId="0" borderId="0" xfId="1" applyNumberFormat="1" applyFont="1" applyBorder="1" applyAlignment="1" applyProtection="1">
      <alignment horizontal="center" vertical="center"/>
    </xf>
    <xf numFmtId="3" fontId="8" fillId="0" borderId="14" xfId="1" applyNumberFormat="1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3" xfId="0" applyFont="1" applyBorder="1"/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left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4" fillId="0" borderId="7" xfId="0" applyFont="1" applyBorder="1"/>
    <xf numFmtId="0" fontId="0" fillId="0" borderId="4" xfId="0" applyBorder="1"/>
    <xf numFmtId="0" fontId="8" fillId="0" borderId="4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0" fillId="0" borderId="14" xfId="0" applyBorder="1"/>
    <xf numFmtId="0" fontId="4" fillId="2" borderId="7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0" fillId="0" borderId="7" xfId="0" applyBorder="1"/>
    <xf numFmtId="0" fontId="6" fillId="0" borderId="1" xfId="1" applyFont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0" fontId="5" fillId="8" borderId="14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center" vertical="center"/>
    </xf>
    <xf numFmtId="0" fontId="17" fillId="3" borderId="7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 wrapText="1"/>
    </xf>
    <xf numFmtId="0" fontId="15" fillId="2" borderId="0" xfId="1" applyFont="1" applyFill="1" applyBorder="1" applyAlignment="1" applyProtection="1">
      <alignment horizontal="center" vertical="center" wrapText="1"/>
    </xf>
    <xf numFmtId="0" fontId="15" fillId="2" borderId="14" xfId="1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4" fillId="5" borderId="7" xfId="1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5" xfId="1" applyFont="1" applyFill="1" applyBorder="1" applyAlignment="1" applyProtection="1">
      <alignment horizontal="center" vertical="center"/>
      <protection locked="0"/>
    </xf>
    <xf numFmtId="0" fontId="7" fillId="4" borderId="6" xfId="1" applyFont="1" applyFill="1" applyBorder="1" applyAlignment="1" applyProtection="1">
      <alignment horizontal="center" vertical="center"/>
      <protection locked="0"/>
    </xf>
    <xf numFmtId="0" fontId="7" fillId="4" borderId="8" xfId="1" applyFont="1" applyFill="1" applyBorder="1" applyAlignment="1" applyProtection="1">
      <alignment horizontal="center" vertical="center"/>
      <protection locked="0"/>
    </xf>
    <xf numFmtId="0" fontId="7" fillId="4" borderId="7" xfId="1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/>
      <protection locked="0"/>
    </xf>
    <xf numFmtId="0" fontId="7" fillId="4" borderId="6" xfId="0" applyFont="1" applyFill="1" applyBorder="1" applyAlignment="1" applyProtection="1">
      <alignment horizontal="center"/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4" borderId="8" xfId="0" applyFont="1" applyFill="1" applyBorder="1" applyAlignment="1" applyProtection="1">
      <alignment horizontal="center"/>
      <protection locked="0"/>
    </xf>
    <xf numFmtId="0" fontId="18" fillId="3" borderId="3" xfId="0" applyFont="1" applyFill="1" applyBorder="1" applyAlignment="1" applyProtection="1">
      <alignment horizontal="left" vertical="center"/>
    </xf>
    <xf numFmtId="0" fontId="18" fillId="3" borderId="21" xfId="0" applyFont="1" applyFill="1" applyBorder="1" applyAlignment="1" applyProtection="1">
      <alignment horizontal="left" vertical="center"/>
    </xf>
    <xf numFmtId="0" fontId="18" fillId="3" borderId="24" xfId="0" applyFont="1" applyFill="1" applyBorder="1" applyAlignment="1" applyProtection="1">
      <alignment horizontal="left" vertical="center"/>
    </xf>
    <xf numFmtId="0" fontId="18" fillId="3" borderId="10" xfId="0" applyFont="1" applyFill="1" applyBorder="1" applyAlignment="1" applyProtection="1">
      <alignment horizontal="left" vertical="center"/>
    </xf>
    <xf numFmtId="0" fontId="18" fillId="3" borderId="1" xfId="0" applyFont="1" applyFill="1" applyBorder="1" applyAlignment="1" applyProtection="1">
      <alignment horizontal="left" vertical="center"/>
    </xf>
    <xf numFmtId="0" fontId="18" fillId="3" borderId="2" xfId="0" applyFont="1" applyFill="1" applyBorder="1" applyAlignment="1" applyProtection="1">
      <alignment horizontal="left" vertical="center"/>
    </xf>
    <xf numFmtId="0" fontId="18" fillId="3" borderId="4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8" fillId="2" borderId="6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</cellXfs>
  <cellStyles count="7">
    <cellStyle name="0,0_x000a__x000a_NA_x000a__x000a_" xfId="1"/>
    <cellStyle name="0,0_x000a__x000a_NA_x000a__x000a__1213 Rossignol Alpine Price list Nov 9" xfId="6"/>
    <cellStyle name="0,0_x000a__x000a_NA_x000a__x000a__13-14 Dynastar Lange Price List_Jan24 CH" xfId="5"/>
    <cellStyle name="Comma" xfId="4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8447"/>
      <color rgb="FFFF9966"/>
      <color rgb="FFEF3B03"/>
      <color rgb="FFFF6600"/>
      <color rgb="FFFD6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209663</xdr:colOff>
      <xdr:row>0</xdr:row>
      <xdr:rowOff>147559</xdr:rowOff>
    </xdr:from>
    <xdr:to>
      <xdr:col>22</xdr:col>
      <xdr:colOff>516791</xdr:colOff>
      <xdr:row>0</xdr:row>
      <xdr:rowOff>674076</xdr:rowOff>
    </xdr:to>
    <xdr:pic>
      <xdr:nvPicPr>
        <xdr:cNvPr id="10" name="Image 9" descr="LOOK_720x267_72_RGB-720x267-41f09109-8d4d-4e0d-a5a2-e8d19d29b3a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65694" y="147559"/>
          <a:ext cx="1438405" cy="526517"/>
        </a:xfrm>
        <a:prstGeom prst="rect">
          <a:avLst/>
        </a:prstGeom>
      </xdr:spPr>
    </xdr:pic>
    <xdr:clientData/>
  </xdr:twoCellAnchor>
  <xdr:twoCellAnchor editAs="oneCell">
    <xdr:from>
      <xdr:col>1</xdr:col>
      <xdr:colOff>17585</xdr:colOff>
      <xdr:row>0</xdr:row>
      <xdr:rowOff>43962</xdr:rowOff>
    </xdr:from>
    <xdr:to>
      <xdr:col>10</xdr:col>
      <xdr:colOff>200084</xdr:colOff>
      <xdr:row>0</xdr:row>
      <xdr:rowOff>786788</xdr:rowOff>
    </xdr:to>
    <xdr:pic>
      <xdr:nvPicPr>
        <xdr:cNvPr id="14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431" y="43962"/>
          <a:ext cx="2937422" cy="7428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29308</xdr:rowOff>
    </xdr:from>
    <xdr:to>
      <xdr:col>8</xdr:col>
      <xdr:colOff>121920</xdr:colOff>
      <xdr:row>53</xdr:row>
      <xdr:rowOff>625576</xdr:rowOff>
    </xdr:to>
    <xdr:pic>
      <xdr:nvPicPr>
        <xdr:cNvPr id="15" name="Pictur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" y="11558368"/>
          <a:ext cx="2354580" cy="596268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19051</xdr:colOff>
      <xdr:row>53</xdr:row>
      <xdr:rowOff>96716</xdr:rowOff>
    </xdr:from>
    <xdr:to>
      <xdr:col>22</xdr:col>
      <xdr:colOff>588482</xdr:colOff>
      <xdr:row>53</xdr:row>
      <xdr:rowOff>623233</xdr:rowOff>
    </xdr:to>
    <xdr:pic>
      <xdr:nvPicPr>
        <xdr:cNvPr id="16" name="Image 15" descr="LOOK_720x267_72_RGB-720x267-41f09109-8d4d-4e0d-a5a2-e8d19d29b3a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7128" y="11690839"/>
          <a:ext cx="1448662" cy="526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M136"/>
  <sheetViews>
    <sheetView showGridLines="0" tabSelected="1" zoomScale="130" zoomScaleNormal="130" zoomScaleSheetLayoutView="100" zoomScalePageLayoutView="130" workbookViewId="0">
      <selection sqref="A1:Z1"/>
    </sheetView>
  </sheetViews>
  <sheetFormatPr defaultColWidth="8.6640625" defaultRowHeight="12" x14ac:dyDescent="0.3"/>
  <cols>
    <col min="1" max="1" width="13.6640625" style="10" customWidth="1"/>
    <col min="2" max="2" width="4.44140625" style="10" customWidth="1"/>
    <col min="3" max="3" width="0.5546875" style="10" customWidth="1"/>
    <col min="4" max="4" width="1.6640625" style="10" customWidth="1"/>
    <col min="5" max="5" width="3.109375" style="10" customWidth="1"/>
    <col min="6" max="6" width="15.44140625" style="10" customWidth="1"/>
    <col min="7" max="7" width="1.33203125" style="10" customWidth="1"/>
    <col min="8" max="8" width="6" style="10" customWidth="1"/>
    <col min="9" max="9" width="3.44140625" style="10" customWidth="1"/>
    <col min="10" max="10" width="4.109375" style="10" customWidth="1"/>
    <col min="11" max="11" width="4" style="10" bestFit="1" customWidth="1"/>
    <col min="12" max="13" width="3.6640625" style="10" customWidth="1"/>
    <col min="14" max="14" width="4" style="10" bestFit="1" customWidth="1"/>
    <col min="15" max="20" width="3.6640625" style="10" customWidth="1"/>
    <col min="21" max="21" width="0.109375" style="10" hidden="1" customWidth="1"/>
    <col min="22" max="22" width="9.109375" style="10" customWidth="1"/>
    <col min="23" max="23" width="8.6640625" style="10" customWidth="1"/>
    <col min="24" max="24" width="7" style="10" customWidth="1"/>
    <col min="25" max="25" width="4.44140625" style="10" bestFit="1" customWidth="1"/>
    <col min="26" max="26" width="10.88671875" style="10" customWidth="1"/>
    <col min="27" max="27" width="6" style="10" hidden="1" customWidth="1"/>
    <col min="28" max="31" width="8.6640625" style="1" customWidth="1"/>
    <col min="32" max="16384" width="8.6640625" style="1"/>
  </cols>
  <sheetData>
    <row r="1" spans="1:30" s="10" customFormat="1" ht="64.2" customHeight="1" x14ac:dyDescent="0.3">
      <c r="A1" s="377"/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</row>
    <row r="2" spans="1:30" ht="12" customHeight="1" x14ac:dyDescent="0.3">
      <c r="A2" s="380" t="s">
        <v>130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</row>
    <row r="3" spans="1:30" s="10" customFormat="1" ht="9" customHeight="1" x14ac:dyDescent="0.3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</row>
    <row r="4" spans="1:30" ht="5.7" customHeight="1" x14ac:dyDescent="0.3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</row>
    <row r="5" spans="1:30" s="10" customFormat="1" ht="15.75" customHeight="1" x14ac:dyDescent="0.3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</row>
    <row r="6" spans="1:30" s="10" customFormat="1" ht="9" customHeight="1" x14ac:dyDescent="0.3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B6" s="26"/>
    </row>
    <row r="7" spans="1:30" s="21" customFormat="1" ht="25.2" customHeight="1" x14ac:dyDescent="0.3">
      <c r="A7" s="373" t="s">
        <v>129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B7" s="27"/>
    </row>
    <row r="8" spans="1:30" s="21" customFormat="1" ht="10.199999999999999" customHeight="1" x14ac:dyDescent="0.3">
      <c r="A8" s="374"/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6"/>
    </row>
    <row r="9" spans="1:30" s="4" customFormat="1" ht="24.9" customHeight="1" x14ac:dyDescent="0.25">
      <c r="A9" s="113" t="s">
        <v>133</v>
      </c>
      <c r="B9" s="384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6"/>
      <c r="Z9" s="126"/>
      <c r="AA9" s="5"/>
      <c r="AB9" s="5"/>
    </row>
    <row r="10" spans="1:30" s="4" customFormat="1" ht="24.9" customHeight="1" x14ac:dyDescent="0.25">
      <c r="A10" s="113" t="s">
        <v>84</v>
      </c>
      <c r="B10" s="384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6"/>
      <c r="Z10" s="127"/>
    </row>
    <row r="11" spans="1:30" s="4" customFormat="1" ht="24.9" customHeight="1" x14ac:dyDescent="0.25">
      <c r="A11" s="113" t="s">
        <v>131</v>
      </c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/>
      <c r="W11" s="387"/>
      <c r="X11" s="387"/>
      <c r="Y11" s="387"/>
      <c r="Z11" s="127"/>
    </row>
    <row r="12" spans="1:30" s="4" customFormat="1" ht="24.9" customHeight="1" x14ac:dyDescent="0.25">
      <c r="A12" s="113" t="s">
        <v>85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7"/>
      <c r="X12" s="387"/>
      <c r="Y12" s="387"/>
      <c r="Z12" s="129"/>
    </row>
    <row r="13" spans="1:30" s="4" customFormat="1" ht="24.9" customHeight="1" x14ac:dyDescent="0.25">
      <c r="A13" s="137" t="s">
        <v>93</v>
      </c>
      <c r="B13" s="388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90"/>
      <c r="Z13" s="131"/>
    </row>
    <row r="14" spans="1:30" s="4" customFormat="1" ht="24.9" customHeight="1" x14ac:dyDescent="0.25">
      <c r="A14" s="136" t="s">
        <v>132</v>
      </c>
      <c r="B14" s="381"/>
      <c r="C14" s="382"/>
      <c r="D14" s="382"/>
      <c r="E14" s="382"/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3"/>
      <c r="Z14" s="131"/>
      <c r="AD14" s="21"/>
    </row>
    <row r="15" spans="1:30" s="4" customFormat="1" ht="24.9" customHeight="1" x14ac:dyDescent="0.25">
      <c r="A15" s="138" t="s">
        <v>128</v>
      </c>
      <c r="B15" s="392"/>
      <c r="C15" s="393"/>
      <c r="D15" s="393"/>
      <c r="E15" s="393"/>
      <c r="F15" s="393"/>
      <c r="G15" s="393"/>
      <c r="H15" s="394"/>
      <c r="I15" s="19"/>
      <c r="J15" s="366"/>
      <c r="K15" s="366"/>
      <c r="L15" s="366"/>
      <c r="M15" s="19"/>
      <c r="N15" s="19"/>
      <c r="O15" s="19"/>
      <c r="P15" s="5"/>
      <c r="Q15" s="5"/>
      <c r="R15" s="5"/>
      <c r="S15" s="128"/>
      <c r="T15" s="128"/>
      <c r="U15" s="128"/>
      <c r="V15" s="128"/>
      <c r="W15" s="128"/>
      <c r="X15" s="128"/>
      <c r="Y15" s="128"/>
      <c r="Z15" s="129"/>
      <c r="AD15" s="21"/>
    </row>
    <row r="16" spans="1:30" s="4" customFormat="1" ht="9" customHeight="1" x14ac:dyDescent="0.25">
      <c r="A16" s="378"/>
      <c r="B16" s="379"/>
      <c r="C16" s="379"/>
      <c r="D16" s="379"/>
      <c r="E16" s="379"/>
      <c r="F16" s="379"/>
      <c r="G16" s="379"/>
      <c r="H16" s="379"/>
      <c r="I16" s="19"/>
      <c r="J16" s="19"/>
      <c r="K16" s="19"/>
      <c r="L16" s="19"/>
      <c r="M16" s="19"/>
      <c r="N16" s="19"/>
      <c r="O16" s="19"/>
      <c r="P16" s="6"/>
      <c r="Q16" s="6"/>
      <c r="R16" s="6"/>
      <c r="S16" s="130"/>
      <c r="T16" s="130"/>
      <c r="U16" s="133"/>
      <c r="V16" s="134"/>
      <c r="W16" s="135"/>
      <c r="X16" s="132"/>
      <c r="Y16" s="132"/>
      <c r="Z16" s="185"/>
    </row>
    <row r="17" spans="1:325" s="13" customFormat="1" ht="7.2" customHeight="1" thickBot="1" x14ac:dyDescent="0.35">
      <c r="A17" s="391"/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</row>
    <row r="18" spans="1:325" s="9" customFormat="1" ht="18" customHeight="1" x14ac:dyDescent="0.3">
      <c r="A18" s="395" t="s">
        <v>109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186" t="s">
        <v>111</v>
      </c>
      <c r="O18" s="186" t="s">
        <v>112</v>
      </c>
      <c r="P18" s="186" t="s">
        <v>13</v>
      </c>
      <c r="Q18" s="186" t="s">
        <v>13</v>
      </c>
      <c r="R18" s="186" t="s">
        <v>12</v>
      </c>
      <c r="S18" s="186" t="s">
        <v>4</v>
      </c>
      <c r="T18" s="367"/>
      <c r="U18" s="367"/>
      <c r="V18" s="367"/>
      <c r="W18" s="367"/>
      <c r="X18" s="367"/>
      <c r="Y18" s="367"/>
      <c r="Z18" s="367"/>
    </row>
    <row r="19" spans="1:325" ht="18" customHeight="1" thickBot="1" x14ac:dyDescent="0.3">
      <c r="A19" s="158" t="s">
        <v>9</v>
      </c>
      <c r="B19" s="324" t="s">
        <v>14</v>
      </c>
      <c r="C19" s="330"/>
      <c r="D19" s="324" t="s">
        <v>27</v>
      </c>
      <c r="E19" s="324"/>
      <c r="F19" s="324"/>
      <c r="G19" s="324" t="s">
        <v>108</v>
      </c>
      <c r="H19" s="324"/>
      <c r="I19" s="324" t="s">
        <v>10</v>
      </c>
      <c r="J19" s="324"/>
      <c r="K19" s="324" t="s">
        <v>11</v>
      </c>
      <c r="L19" s="324"/>
      <c r="M19" s="157"/>
      <c r="N19" s="72">
        <v>186</v>
      </c>
      <c r="O19" s="72">
        <v>196</v>
      </c>
      <c r="P19" s="72">
        <v>203</v>
      </c>
      <c r="Q19" s="72">
        <v>209</v>
      </c>
      <c r="R19" s="72">
        <v>212</v>
      </c>
      <c r="S19" s="72">
        <v>218</v>
      </c>
      <c r="T19" s="153"/>
      <c r="U19" s="30"/>
      <c r="V19" s="158" t="s">
        <v>92</v>
      </c>
      <c r="W19" s="158" t="s">
        <v>91</v>
      </c>
      <c r="X19" s="120" t="s">
        <v>0</v>
      </c>
      <c r="Y19" s="121" t="s">
        <v>17</v>
      </c>
      <c r="Z19" s="121" t="s">
        <v>1</v>
      </c>
    </row>
    <row r="20" spans="1:325" ht="18" customHeight="1" x14ac:dyDescent="0.3">
      <c r="A20" s="11" t="s">
        <v>145</v>
      </c>
      <c r="B20" s="365" t="s">
        <v>5</v>
      </c>
      <c r="C20" s="352"/>
      <c r="D20" s="365" t="s">
        <v>159</v>
      </c>
      <c r="E20" s="365"/>
      <c r="F20" s="365"/>
      <c r="G20" s="371" t="s">
        <v>110</v>
      </c>
      <c r="H20" s="371"/>
      <c r="I20" s="372" t="s">
        <v>7</v>
      </c>
      <c r="J20" s="372"/>
      <c r="K20" s="365" t="s">
        <v>16</v>
      </c>
      <c r="L20" s="365"/>
      <c r="M20" s="58"/>
      <c r="N20" s="58"/>
      <c r="O20" s="58"/>
      <c r="P20" s="58"/>
      <c r="Q20" s="58"/>
      <c r="R20" s="58"/>
      <c r="S20" s="73"/>
      <c r="T20" s="37"/>
      <c r="U20" s="30"/>
      <c r="V20" s="263">
        <v>900</v>
      </c>
      <c r="W20" s="264">
        <v>1149.95</v>
      </c>
      <c r="X20" s="105" t="str">
        <f>IF(S20&gt;0, S19,"")</f>
        <v/>
      </c>
      <c r="Y20" s="103" t="str">
        <f>IF(SUM(L20:S20)&gt;0,SUM(L20:S20),"")</f>
        <v/>
      </c>
      <c r="Z20" s="106" t="str">
        <f>IF(S20&gt;0,Y20*V20,"")</f>
        <v/>
      </c>
      <c r="AA20" s="9">
        <f>IFERROR(SUM(W20*Y20)-Z20,)</f>
        <v>0</v>
      </c>
    </row>
    <row r="21" spans="1:325" s="10" customFormat="1" ht="18" customHeight="1" x14ac:dyDescent="0.3">
      <c r="A21" s="12" t="s">
        <v>146</v>
      </c>
      <c r="B21" s="337" t="s">
        <v>5</v>
      </c>
      <c r="C21" s="339"/>
      <c r="D21" s="337" t="s">
        <v>159</v>
      </c>
      <c r="E21" s="338"/>
      <c r="F21" s="339"/>
      <c r="G21" s="273" t="s">
        <v>110</v>
      </c>
      <c r="H21" s="275"/>
      <c r="I21" s="369" t="s">
        <v>150</v>
      </c>
      <c r="J21" s="370"/>
      <c r="K21" s="337" t="s">
        <v>90</v>
      </c>
      <c r="L21" s="339"/>
      <c r="M21" s="110"/>
      <c r="N21" s="110"/>
      <c r="O21" s="110"/>
      <c r="P21" s="110"/>
      <c r="Q21" s="110"/>
      <c r="R21" s="110"/>
      <c r="S21" s="74"/>
      <c r="T21" s="153"/>
      <c r="U21" s="30"/>
      <c r="V21" s="263">
        <v>900</v>
      </c>
      <c r="W21" s="264">
        <v>1149.95</v>
      </c>
      <c r="X21" s="105" t="str">
        <f>IF(S21&gt;0, S19,"")</f>
        <v/>
      </c>
      <c r="Y21" s="103" t="str">
        <f>IF(SUM(L21:S21)&gt;0,SUM(L21:S21),"")</f>
        <v/>
      </c>
      <c r="Z21" s="106" t="str">
        <f>IF(S21&gt;0,Y21*V21,"")</f>
        <v/>
      </c>
      <c r="AA21" s="9">
        <f t="shared" ref="AA21:AA25" si="0">IFERROR(SUM(W21*Y21)-Z21,)</f>
        <v>0</v>
      </c>
    </row>
    <row r="22" spans="1:325" ht="18" customHeight="1" x14ac:dyDescent="0.3">
      <c r="A22" s="12" t="s">
        <v>147</v>
      </c>
      <c r="B22" s="372" t="s">
        <v>5</v>
      </c>
      <c r="C22" s="352"/>
      <c r="D22" s="372" t="s">
        <v>159</v>
      </c>
      <c r="E22" s="372"/>
      <c r="F22" s="372"/>
      <c r="G22" s="371" t="s">
        <v>110</v>
      </c>
      <c r="H22" s="371"/>
      <c r="I22" s="372" t="s">
        <v>7</v>
      </c>
      <c r="J22" s="372"/>
      <c r="K22" s="372" t="s">
        <v>162</v>
      </c>
      <c r="L22" s="372"/>
      <c r="M22" s="58"/>
      <c r="N22" s="58"/>
      <c r="O22" s="58"/>
      <c r="P22" s="58"/>
      <c r="Q22" s="58"/>
      <c r="R22" s="58"/>
      <c r="S22" s="74"/>
      <c r="T22" s="37"/>
      <c r="U22" s="30"/>
      <c r="V22" s="263">
        <v>900</v>
      </c>
      <c r="W22" s="264">
        <v>1149.95</v>
      </c>
      <c r="X22" s="107" t="str">
        <f>IF(S22&gt;0, S19,"")</f>
        <v/>
      </c>
      <c r="Y22" s="103" t="str">
        <f>IF(SUM(L22:S22)&gt;0,SUM(L22:S22),"")</f>
        <v/>
      </c>
      <c r="Z22" s="106" t="str">
        <f>IF(S22&gt;0,Y22*V22,"")</f>
        <v/>
      </c>
      <c r="AA22" s="9">
        <f t="shared" si="0"/>
        <v>0</v>
      </c>
    </row>
    <row r="23" spans="1:325" ht="18" customHeight="1" x14ac:dyDescent="0.3">
      <c r="A23" s="17" t="s">
        <v>148</v>
      </c>
      <c r="B23" s="365" t="s">
        <v>6</v>
      </c>
      <c r="C23" s="352"/>
      <c r="D23" s="365" t="s">
        <v>160</v>
      </c>
      <c r="E23" s="365"/>
      <c r="F23" s="365"/>
      <c r="G23" s="371" t="s">
        <v>110</v>
      </c>
      <c r="H23" s="371"/>
      <c r="I23" s="365" t="s">
        <v>8</v>
      </c>
      <c r="J23" s="365"/>
      <c r="K23" s="372" t="s">
        <v>15</v>
      </c>
      <c r="L23" s="372"/>
      <c r="M23" s="58"/>
      <c r="N23" s="58"/>
      <c r="O23" s="58"/>
      <c r="P23" s="58"/>
      <c r="Q23" s="58"/>
      <c r="R23" s="74"/>
      <c r="S23" s="62"/>
      <c r="T23" s="63"/>
      <c r="U23" s="62"/>
      <c r="V23" s="263">
        <v>900</v>
      </c>
      <c r="W23" s="264">
        <v>1149.95</v>
      </c>
      <c r="X23" s="107" t="str">
        <f>IF(R23&gt;0, R19,"")</f>
        <v/>
      </c>
      <c r="Y23" s="103" t="str">
        <f>IF(SUM(R23)&gt;0,SUM(R23),"")</f>
        <v/>
      </c>
      <c r="Z23" s="106" t="str">
        <f>IF(R23&gt;0,Y23*V23,"")</f>
        <v/>
      </c>
      <c r="AA23" s="9">
        <f t="shared" si="0"/>
        <v>0</v>
      </c>
    </row>
    <row r="24" spans="1:325" ht="18" customHeight="1" x14ac:dyDescent="0.3">
      <c r="A24" s="17" t="s">
        <v>148</v>
      </c>
      <c r="B24" s="365" t="s">
        <v>6</v>
      </c>
      <c r="C24" s="352"/>
      <c r="D24" s="365" t="s">
        <v>160</v>
      </c>
      <c r="E24" s="365"/>
      <c r="F24" s="365"/>
      <c r="G24" s="371" t="s">
        <v>110</v>
      </c>
      <c r="H24" s="371"/>
      <c r="I24" s="365" t="s">
        <v>8</v>
      </c>
      <c r="J24" s="365"/>
      <c r="K24" s="365" t="s">
        <v>15</v>
      </c>
      <c r="L24" s="365"/>
      <c r="M24" s="62"/>
      <c r="N24" s="62"/>
      <c r="O24" s="62"/>
      <c r="P24" s="74"/>
      <c r="Q24" s="74"/>
      <c r="R24" s="62"/>
      <c r="S24" s="62"/>
      <c r="T24" s="63"/>
      <c r="U24" s="62"/>
      <c r="V24" s="263">
        <v>900</v>
      </c>
      <c r="W24" s="264">
        <v>1149.95</v>
      </c>
      <c r="X24" s="108" t="str">
        <f>IF(P24,P19,IF(Q24,Q19,""))</f>
        <v/>
      </c>
      <c r="Y24" s="103" t="str">
        <f>IF(SUM(P24:Q24)&gt;0,SUM(P24:Q24),"")</f>
        <v/>
      </c>
      <c r="Z24" s="106" t="str">
        <f>IFERROR(IF(Y24&lt;1,"",SUM(Y24*V24)),"")</f>
        <v/>
      </c>
      <c r="AA24" s="9">
        <f t="shared" si="0"/>
        <v>0</v>
      </c>
    </row>
    <row r="25" spans="1:325" ht="18" customHeight="1" x14ac:dyDescent="0.3">
      <c r="A25" s="17" t="s">
        <v>149</v>
      </c>
      <c r="B25" s="365" t="s">
        <v>6</v>
      </c>
      <c r="C25" s="352"/>
      <c r="D25" s="365" t="s">
        <v>161</v>
      </c>
      <c r="E25" s="365"/>
      <c r="F25" s="365"/>
      <c r="G25" s="371" t="s">
        <v>138</v>
      </c>
      <c r="H25" s="371"/>
      <c r="I25" s="365" t="s">
        <v>52</v>
      </c>
      <c r="J25" s="365"/>
      <c r="K25" s="365" t="s">
        <v>19</v>
      </c>
      <c r="L25" s="365"/>
      <c r="M25" s="58"/>
      <c r="N25" s="74"/>
      <c r="O25" s="74"/>
      <c r="P25" s="62"/>
      <c r="Q25" s="62"/>
      <c r="R25" s="62"/>
      <c r="S25" s="62"/>
      <c r="T25" s="63"/>
      <c r="U25" s="62"/>
      <c r="V25" s="265">
        <v>750</v>
      </c>
      <c r="W25" s="266">
        <v>1099.95</v>
      </c>
      <c r="X25" s="192" t="str">
        <f>IF(N25,N19,IF(O25,O19,""))</f>
        <v/>
      </c>
      <c r="Y25" s="193" t="str">
        <f>IF(SUM(N25:O25)&gt;0,SUM(N25:O25),"")</f>
        <v/>
      </c>
      <c r="Z25" s="194" t="str">
        <f>IFERROR(IF(Y25&lt;1,"",SUM(Y25*V25)),"")</f>
        <v/>
      </c>
      <c r="AA25" s="9">
        <f t="shared" si="0"/>
        <v>0</v>
      </c>
    </row>
    <row r="26" spans="1:325" s="10" customFormat="1" ht="5.0999999999999996" customHeight="1" x14ac:dyDescent="0.3">
      <c r="A26" s="297" t="s">
        <v>134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66"/>
      <c r="N26" s="64"/>
      <c r="O26" s="64"/>
      <c r="P26" s="65"/>
      <c r="Q26" s="65"/>
      <c r="R26" s="65"/>
      <c r="S26" s="65"/>
      <c r="T26" s="402"/>
      <c r="U26" s="402"/>
      <c r="V26" s="402"/>
      <c r="W26" s="402"/>
      <c r="X26" s="402"/>
      <c r="Y26" s="402"/>
      <c r="Z26" s="402"/>
      <c r="AA26" s="25"/>
    </row>
    <row r="27" spans="1:325" ht="18" customHeight="1" x14ac:dyDescent="0.3">
      <c r="A27" s="297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122"/>
      <c r="N27" s="3" t="s">
        <v>116</v>
      </c>
      <c r="O27" s="3" t="s">
        <v>113</v>
      </c>
      <c r="P27" s="3" t="s">
        <v>114</v>
      </c>
      <c r="Q27" s="3" t="s">
        <v>115</v>
      </c>
      <c r="R27" s="3" t="s">
        <v>21</v>
      </c>
      <c r="S27" s="191" t="s">
        <v>21</v>
      </c>
      <c r="T27" s="402"/>
      <c r="U27" s="402"/>
      <c r="V27" s="402"/>
      <c r="W27" s="402"/>
      <c r="X27" s="402"/>
      <c r="Y27" s="402"/>
      <c r="Z27" s="402"/>
      <c r="AA27" s="1"/>
    </row>
    <row r="28" spans="1:325" ht="18" customHeight="1" thickBot="1" x14ac:dyDescent="0.3">
      <c r="A28" s="116" t="s">
        <v>9</v>
      </c>
      <c r="B28" s="324" t="s">
        <v>14</v>
      </c>
      <c r="C28" s="330"/>
      <c r="D28" s="324" t="s">
        <v>27</v>
      </c>
      <c r="E28" s="324"/>
      <c r="F28" s="324"/>
      <c r="G28" s="324" t="s">
        <v>108</v>
      </c>
      <c r="H28" s="324"/>
      <c r="I28" s="324" t="s">
        <v>10</v>
      </c>
      <c r="J28" s="324"/>
      <c r="K28" s="324" t="s">
        <v>11</v>
      </c>
      <c r="L28" s="324"/>
      <c r="M28" s="117"/>
      <c r="N28" s="118">
        <v>170</v>
      </c>
      <c r="O28" s="118">
        <v>175</v>
      </c>
      <c r="P28" s="118">
        <v>182</v>
      </c>
      <c r="Q28" s="118">
        <v>185</v>
      </c>
      <c r="R28" s="118">
        <v>188</v>
      </c>
      <c r="S28" s="119">
        <v>193</v>
      </c>
      <c r="T28" s="80"/>
      <c r="U28" s="71"/>
      <c r="V28" s="116" t="s">
        <v>92</v>
      </c>
      <c r="W28" s="116" t="s">
        <v>91</v>
      </c>
      <c r="X28" s="120" t="s">
        <v>0</v>
      </c>
      <c r="Y28" s="121" t="s">
        <v>17</v>
      </c>
      <c r="Z28" s="121" t="s">
        <v>1</v>
      </c>
      <c r="AA28" s="1"/>
    </row>
    <row r="29" spans="1:325" ht="18" customHeight="1" x14ac:dyDescent="0.3">
      <c r="A29" s="3" t="s">
        <v>151</v>
      </c>
      <c r="B29" s="340" t="s">
        <v>20</v>
      </c>
      <c r="C29" s="343"/>
      <c r="D29" s="340" t="s">
        <v>163</v>
      </c>
      <c r="E29" s="341"/>
      <c r="F29" s="344"/>
      <c r="G29" s="348" t="s">
        <v>110</v>
      </c>
      <c r="H29" s="350"/>
      <c r="I29" s="340" t="s">
        <v>52</v>
      </c>
      <c r="J29" s="344"/>
      <c r="K29" s="340" t="s">
        <v>18</v>
      </c>
      <c r="L29" s="341"/>
      <c r="M29" s="56"/>
      <c r="N29" s="58"/>
      <c r="O29" s="58"/>
      <c r="P29" s="58"/>
      <c r="Q29" s="58"/>
      <c r="R29" s="58"/>
      <c r="S29" s="74"/>
      <c r="T29" s="80"/>
      <c r="U29" s="71"/>
      <c r="V29" s="242">
        <v>849.95</v>
      </c>
      <c r="W29" s="246">
        <v>1059.95</v>
      </c>
      <c r="X29" s="101" t="str">
        <f>IF(S29&gt;0, S28,"")</f>
        <v/>
      </c>
      <c r="Y29" s="101" t="str">
        <f>IF(SUM(S29)&gt;0,SUM(S29),"")</f>
        <v/>
      </c>
      <c r="Z29" s="102" t="str">
        <f>IF(S29&gt;0,Y29*V29,"")</f>
        <v/>
      </c>
      <c r="AA29" s="9">
        <f>IFERROR(SUM(W29*Y29)-Z29,)</f>
        <v>0</v>
      </c>
    </row>
    <row r="30" spans="1:325" ht="18" customHeight="1" x14ac:dyDescent="0.3">
      <c r="A30" s="17" t="s">
        <v>263</v>
      </c>
      <c r="B30" s="337" t="s">
        <v>20</v>
      </c>
      <c r="C30" s="304"/>
      <c r="D30" s="337" t="s">
        <v>164</v>
      </c>
      <c r="E30" s="338"/>
      <c r="F30" s="339"/>
      <c r="G30" s="273" t="s">
        <v>142</v>
      </c>
      <c r="H30" s="275"/>
      <c r="I30" s="337" t="s">
        <v>52</v>
      </c>
      <c r="J30" s="339"/>
      <c r="K30" s="337" t="s">
        <v>125</v>
      </c>
      <c r="L30" s="338"/>
      <c r="M30" s="56"/>
      <c r="N30" s="58"/>
      <c r="O30" s="61"/>
      <c r="P30" s="61"/>
      <c r="Q30" s="74"/>
      <c r="R30" s="74"/>
      <c r="S30" s="62"/>
      <c r="T30" s="80"/>
      <c r="U30" s="71"/>
      <c r="V30" s="242">
        <v>849.95</v>
      </c>
      <c r="W30" s="246">
        <v>1059.95</v>
      </c>
      <c r="X30" s="103" t="str">
        <f>IF(Q30,Q28,IF(R30,R28,""))</f>
        <v/>
      </c>
      <c r="Y30" s="103" t="str">
        <f>IF(SUM(Q30:R30)&gt;0,SUM(Q30:R30),"")</f>
        <v/>
      </c>
      <c r="Z30" s="104" t="str">
        <f>IFERROR(IF(Y30&lt;1,"",SUM(Y30*V30)),"")</f>
        <v/>
      </c>
      <c r="AA30" s="9">
        <f t="shared" ref="AA30" si="1">IFERROR(SUM(W30*Y30)-Z30,)</f>
        <v>0</v>
      </c>
    </row>
    <row r="31" spans="1:325" ht="18" customHeight="1" x14ac:dyDescent="0.3">
      <c r="A31" s="17" t="s">
        <v>152</v>
      </c>
      <c r="B31" s="368" t="s">
        <v>20</v>
      </c>
      <c r="C31" s="304"/>
      <c r="D31" s="368" t="s">
        <v>164</v>
      </c>
      <c r="E31" s="403"/>
      <c r="F31" s="404"/>
      <c r="G31" s="273" t="s">
        <v>138</v>
      </c>
      <c r="H31" s="275"/>
      <c r="I31" s="337" t="s">
        <v>52</v>
      </c>
      <c r="J31" s="339"/>
      <c r="K31" s="368" t="s">
        <v>19</v>
      </c>
      <c r="L31" s="403"/>
      <c r="M31" s="59"/>
      <c r="N31" s="74"/>
      <c r="O31" s="74"/>
      <c r="P31" s="74"/>
      <c r="Q31" s="69"/>
      <c r="R31" s="62"/>
      <c r="S31" s="62"/>
      <c r="T31" s="80"/>
      <c r="U31" s="62"/>
      <c r="V31" s="245">
        <v>749.95</v>
      </c>
      <c r="W31" s="249">
        <v>939.95</v>
      </c>
      <c r="X31" s="193" t="str">
        <f>IF(N31,N28,IF(O31,O28,IF(P31,P28,"")))</f>
        <v/>
      </c>
      <c r="Y31" s="193" t="str">
        <f>IF(SUM(N31:P31)&gt;0,SUM(N31:P31),"")</f>
        <v/>
      </c>
      <c r="Z31" s="220" t="str">
        <f>IFERROR(IF(Y31&lt;1,"",SUM(Y31*V31)),"")</f>
        <v/>
      </c>
      <c r="AA31" s="9">
        <f t="shared" ref="AA31" si="2">IFERROR(SUM(V31*X31)-Y31,)</f>
        <v>0</v>
      </c>
    </row>
    <row r="32" spans="1:325" s="10" customFormat="1" ht="5.0999999999999996" customHeight="1" x14ac:dyDescent="0.3">
      <c r="A32" s="396" t="s">
        <v>135</v>
      </c>
      <c r="B32" s="397"/>
      <c r="C32" s="397"/>
      <c r="D32" s="397"/>
      <c r="E32" s="397"/>
      <c r="F32" s="397"/>
      <c r="G32" s="397"/>
      <c r="H32" s="397"/>
      <c r="I32" s="397"/>
      <c r="J32" s="397"/>
      <c r="K32" s="397"/>
      <c r="L32" s="398"/>
      <c r="M32" s="77"/>
      <c r="N32" s="64"/>
      <c r="O32" s="64"/>
      <c r="P32" s="64"/>
      <c r="Q32" s="64"/>
      <c r="R32" s="367"/>
      <c r="S32" s="367"/>
      <c r="T32" s="367"/>
      <c r="U32" s="367"/>
      <c r="V32" s="367"/>
      <c r="W32" s="367"/>
      <c r="X32" s="367"/>
      <c r="Y32" s="367"/>
      <c r="Z32" s="367"/>
      <c r="AA32" s="25"/>
    </row>
    <row r="33" spans="1:27" ht="18" customHeight="1" x14ac:dyDescent="0.3">
      <c r="A33" s="399"/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1"/>
      <c r="M33" s="123"/>
      <c r="N33" s="124"/>
      <c r="O33" s="125" t="s">
        <v>59</v>
      </c>
      <c r="P33" s="125" t="s">
        <v>58</v>
      </c>
      <c r="Q33" s="219" t="s">
        <v>57</v>
      </c>
      <c r="R33" s="367"/>
      <c r="S33" s="367"/>
      <c r="T33" s="367"/>
      <c r="U33" s="367"/>
      <c r="V33" s="367"/>
      <c r="W33" s="367"/>
      <c r="X33" s="367"/>
      <c r="Y33" s="367"/>
      <c r="Z33" s="367"/>
      <c r="AA33" s="1"/>
    </row>
    <row r="34" spans="1:27" ht="18" customHeight="1" thickBot="1" x14ac:dyDescent="0.3">
      <c r="A34" s="109" t="s">
        <v>9</v>
      </c>
      <c r="B34" s="324" t="s">
        <v>14</v>
      </c>
      <c r="C34" s="330"/>
      <c r="D34" s="324" t="s">
        <v>27</v>
      </c>
      <c r="E34" s="324"/>
      <c r="F34" s="324"/>
      <c r="G34" s="324" t="s">
        <v>108</v>
      </c>
      <c r="H34" s="324"/>
      <c r="I34" s="324" t="s">
        <v>10</v>
      </c>
      <c r="J34" s="324"/>
      <c r="K34" s="324" t="s">
        <v>11</v>
      </c>
      <c r="L34" s="324"/>
      <c r="M34" s="81"/>
      <c r="N34" s="82"/>
      <c r="O34" s="118">
        <v>150</v>
      </c>
      <c r="P34" s="118">
        <v>157</v>
      </c>
      <c r="Q34" s="118">
        <v>165</v>
      </c>
      <c r="R34" s="35"/>
      <c r="S34" s="68"/>
      <c r="T34" s="80"/>
      <c r="U34" s="71"/>
      <c r="V34" s="116" t="s">
        <v>92</v>
      </c>
      <c r="W34" s="116" t="s">
        <v>91</v>
      </c>
      <c r="X34" s="120" t="s">
        <v>0</v>
      </c>
      <c r="Y34" s="121" t="s">
        <v>17</v>
      </c>
      <c r="Z34" s="121" t="s">
        <v>1</v>
      </c>
      <c r="AA34" s="1"/>
    </row>
    <row r="35" spans="1:27" ht="18" customHeight="1" x14ac:dyDescent="0.3">
      <c r="A35" s="11" t="s">
        <v>153</v>
      </c>
      <c r="B35" s="340" t="s">
        <v>2</v>
      </c>
      <c r="C35" s="343"/>
      <c r="D35" s="340" t="s">
        <v>165</v>
      </c>
      <c r="E35" s="341"/>
      <c r="F35" s="344"/>
      <c r="G35" s="348" t="s">
        <v>110</v>
      </c>
      <c r="H35" s="350"/>
      <c r="I35" s="340" t="s">
        <v>52</v>
      </c>
      <c r="J35" s="344"/>
      <c r="K35" s="340" t="s">
        <v>110</v>
      </c>
      <c r="L35" s="341"/>
      <c r="M35" s="56"/>
      <c r="N35" s="35"/>
      <c r="O35" s="58"/>
      <c r="P35" s="58"/>
      <c r="Q35" s="74"/>
      <c r="R35" s="35"/>
      <c r="S35" s="68"/>
      <c r="T35" s="80"/>
      <c r="U35" s="71"/>
      <c r="V35" s="242">
        <v>849.95</v>
      </c>
      <c r="W35" s="246">
        <v>1059.95</v>
      </c>
      <c r="X35" s="101" t="str">
        <f>IF(Q35,Q34,"")</f>
        <v/>
      </c>
      <c r="Y35" s="101" t="str">
        <f>IF(SUM(Q35)&gt;0,SUM(Q35),"")</f>
        <v/>
      </c>
      <c r="Z35" s="102" t="str">
        <f>IFERROR(IF(Y35&lt;1,"",SUM(Y35*V35)),"")</f>
        <v/>
      </c>
      <c r="AA35" s="9">
        <f t="shared" ref="AA35:AA36" si="3">IFERROR(SUM(W35*Y35)-Z35,)</f>
        <v>0</v>
      </c>
    </row>
    <row r="36" spans="1:27" ht="18" customHeight="1" x14ac:dyDescent="0.3">
      <c r="A36" s="17" t="s">
        <v>154</v>
      </c>
      <c r="B36" s="337" t="s">
        <v>2</v>
      </c>
      <c r="C36" s="304"/>
      <c r="D36" s="337" t="s">
        <v>165</v>
      </c>
      <c r="E36" s="338"/>
      <c r="F36" s="339"/>
      <c r="G36" s="273" t="s">
        <v>141</v>
      </c>
      <c r="H36" s="275"/>
      <c r="I36" s="337" t="s">
        <v>52</v>
      </c>
      <c r="J36" s="339"/>
      <c r="K36" s="337" t="s">
        <v>110</v>
      </c>
      <c r="L36" s="338"/>
      <c r="M36" s="56"/>
      <c r="N36" s="58"/>
      <c r="O36" s="58"/>
      <c r="P36" s="74"/>
      <c r="Q36" s="62"/>
      <c r="R36" s="35"/>
      <c r="S36" s="68"/>
      <c r="T36" s="80"/>
      <c r="U36" s="62"/>
      <c r="V36" s="242">
        <v>849.95</v>
      </c>
      <c r="W36" s="246">
        <v>1059.95</v>
      </c>
      <c r="X36" s="101" t="str">
        <f>IF(P36,P34,"")</f>
        <v/>
      </c>
      <c r="Y36" s="101" t="str">
        <f>IF(SUM(P36)&gt;0,SUM(P36),"")</f>
        <v/>
      </c>
      <c r="Z36" s="102" t="str">
        <f>IFERROR(IF(Y36&lt;1,"",SUM(Y36*V36)),"")</f>
        <v/>
      </c>
      <c r="AA36" s="9">
        <f t="shared" si="3"/>
        <v>0</v>
      </c>
    </row>
    <row r="37" spans="1:27" ht="18" customHeight="1" x14ac:dyDescent="0.3">
      <c r="A37" s="17" t="s">
        <v>155</v>
      </c>
      <c r="B37" s="337" t="s">
        <v>2</v>
      </c>
      <c r="C37" s="304"/>
      <c r="D37" s="337" t="s">
        <v>165</v>
      </c>
      <c r="E37" s="338"/>
      <c r="F37" s="339"/>
      <c r="G37" s="273" t="s">
        <v>138</v>
      </c>
      <c r="H37" s="275"/>
      <c r="I37" s="337" t="s">
        <v>52</v>
      </c>
      <c r="J37" s="339"/>
      <c r="K37" s="337" t="s">
        <v>19</v>
      </c>
      <c r="L37" s="338"/>
      <c r="M37" s="70"/>
      <c r="N37" s="69"/>
      <c r="O37" s="74"/>
      <c r="P37" s="69"/>
      <c r="Q37" s="69"/>
      <c r="R37" s="35"/>
      <c r="S37" s="68"/>
      <c r="T37" s="80"/>
      <c r="U37" s="62"/>
      <c r="V37" s="245">
        <v>749.95</v>
      </c>
      <c r="W37" s="249">
        <v>939.95</v>
      </c>
      <c r="X37" s="188" t="str">
        <f>IF(O37,O34,"")</f>
        <v/>
      </c>
      <c r="Y37" s="188" t="str">
        <f>IF(SUM(O37)&gt;0,SUM(O37),"")</f>
        <v/>
      </c>
      <c r="Z37" s="189" t="str">
        <f>IFERROR(IF(Y37&lt;1,"",SUM(Y37*V37)),"")</f>
        <v/>
      </c>
      <c r="AA37" s="9">
        <f t="shared" ref="AA37" si="4">IFERROR(SUM(V37*X37)-Y37,)</f>
        <v>0</v>
      </c>
    </row>
    <row r="38" spans="1:27" s="10" customFormat="1" ht="5.0999999999999996" customHeight="1" x14ac:dyDescent="0.3">
      <c r="A38" s="334" t="s">
        <v>126</v>
      </c>
      <c r="B38" s="334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77"/>
      <c r="N38" s="64"/>
      <c r="O38" s="64"/>
      <c r="P38" s="65"/>
      <c r="Q38" s="65"/>
      <c r="R38" s="65"/>
      <c r="S38" s="367"/>
      <c r="T38" s="367"/>
      <c r="U38" s="367"/>
      <c r="V38" s="367"/>
      <c r="W38" s="367"/>
      <c r="X38" s="367"/>
      <c r="Y38" s="367"/>
      <c r="Z38" s="367"/>
      <c r="AA38" s="25"/>
    </row>
    <row r="39" spans="1:27" ht="18" customHeight="1" thickBot="1" x14ac:dyDescent="0.35">
      <c r="A39" s="334"/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67"/>
      <c r="N39" s="83" t="s">
        <v>117</v>
      </c>
      <c r="O39" s="83" t="s">
        <v>118</v>
      </c>
      <c r="P39" s="83" t="s">
        <v>119</v>
      </c>
      <c r="Q39" s="83" t="s">
        <v>120</v>
      </c>
      <c r="R39" s="187" t="s">
        <v>121</v>
      </c>
      <c r="S39" s="367"/>
      <c r="T39" s="367"/>
      <c r="U39" s="367"/>
      <c r="V39" s="367"/>
      <c r="W39" s="367"/>
      <c r="X39" s="367"/>
      <c r="Y39" s="367"/>
      <c r="Z39" s="367"/>
      <c r="AA39" s="1"/>
    </row>
    <row r="40" spans="1:27" ht="18" customHeight="1" thickBot="1" x14ac:dyDescent="0.3">
      <c r="A40" s="75" t="s">
        <v>9</v>
      </c>
      <c r="B40" s="272" t="s">
        <v>14</v>
      </c>
      <c r="C40" s="342"/>
      <c r="D40" s="272" t="s">
        <v>27</v>
      </c>
      <c r="E40" s="272"/>
      <c r="F40" s="272"/>
      <c r="G40" s="272" t="s">
        <v>108</v>
      </c>
      <c r="H40" s="272"/>
      <c r="I40" s="272" t="s">
        <v>10</v>
      </c>
      <c r="J40" s="272"/>
      <c r="K40" s="272" t="s">
        <v>11</v>
      </c>
      <c r="L40" s="272"/>
      <c r="M40" s="78"/>
      <c r="N40" s="72">
        <v>135</v>
      </c>
      <c r="O40" s="72">
        <v>144</v>
      </c>
      <c r="P40" s="72">
        <v>151</v>
      </c>
      <c r="Q40" s="72">
        <v>158</v>
      </c>
      <c r="R40" s="72">
        <v>165</v>
      </c>
      <c r="S40" s="354"/>
      <c r="T40" s="355"/>
      <c r="U40" s="190"/>
      <c r="V40" s="158" t="s">
        <v>92</v>
      </c>
      <c r="W40" s="158" t="s">
        <v>91</v>
      </c>
      <c r="X40" s="120" t="s">
        <v>0</v>
      </c>
      <c r="Y40" s="121" t="s">
        <v>17</v>
      </c>
      <c r="Z40" s="121" t="s">
        <v>1</v>
      </c>
      <c r="AA40" s="1"/>
    </row>
    <row r="41" spans="1:27" ht="18" customHeight="1" x14ac:dyDescent="0.3">
      <c r="A41" s="197" t="s">
        <v>157</v>
      </c>
      <c r="B41" s="325" t="s">
        <v>20</v>
      </c>
      <c r="C41" s="346"/>
      <c r="D41" s="325" t="s">
        <v>166</v>
      </c>
      <c r="E41" s="326"/>
      <c r="F41" s="327"/>
      <c r="G41" s="328" t="s">
        <v>139</v>
      </c>
      <c r="H41" s="329"/>
      <c r="I41" s="325" t="s">
        <v>22</v>
      </c>
      <c r="J41" s="327"/>
      <c r="K41" s="325" t="s">
        <v>3</v>
      </c>
      <c r="L41" s="326"/>
      <c r="M41" s="81"/>
      <c r="N41" s="85"/>
      <c r="O41" s="85"/>
      <c r="P41" s="85"/>
      <c r="Q41" s="85"/>
      <c r="R41" s="85"/>
      <c r="S41" s="354"/>
      <c r="T41" s="355"/>
      <c r="U41" s="190"/>
      <c r="V41" s="259">
        <v>449.95</v>
      </c>
      <c r="W41" s="260">
        <v>559.95000000000005</v>
      </c>
      <c r="X41" s="114" t="str">
        <f>IF(N41,N40,IF(O41,O40,IF(P41,P40,IF(Q41,Q40,IF(R41,R40,"")))))</f>
        <v/>
      </c>
      <c r="Y41" s="114" t="str">
        <f>IF(SUM(N41:R41)&gt;0,SUM(N41:R41),"")</f>
        <v/>
      </c>
      <c r="Z41" s="92" t="str">
        <f>IFERROR(IF(Y41&lt;1,"",SUM(Y41*V41)),"")</f>
        <v/>
      </c>
      <c r="AA41" s="9">
        <f t="shared" ref="AA41" si="5">IFERROR(SUM(W41*Y41)-Z41,)</f>
        <v>0</v>
      </c>
    </row>
    <row r="42" spans="1:27" s="10" customFormat="1" ht="5.0999999999999996" customHeight="1" x14ac:dyDescent="0.3">
      <c r="A42" s="334" t="s">
        <v>136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64"/>
      <c r="P42" s="65"/>
      <c r="Q42" s="65"/>
      <c r="R42" s="65"/>
      <c r="S42" s="367"/>
      <c r="T42" s="367"/>
      <c r="U42" s="367"/>
      <c r="V42" s="367"/>
      <c r="W42" s="367"/>
      <c r="X42" s="367"/>
      <c r="Y42" s="367"/>
      <c r="Z42" s="367"/>
      <c r="AA42" s="9"/>
    </row>
    <row r="43" spans="1:27" s="10" customFormat="1" ht="18" customHeight="1" x14ac:dyDescent="0.3">
      <c r="A43" s="334"/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196" t="s">
        <v>122</v>
      </c>
      <c r="P43" s="76" t="s">
        <v>123</v>
      </c>
      <c r="Q43" s="76" t="s">
        <v>124</v>
      </c>
      <c r="R43" s="198" t="s">
        <v>59</v>
      </c>
      <c r="S43" s="367"/>
      <c r="T43" s="367"/>
      <c r="U43" s="367"/>
      <c r="V43" s="367"/>
      <c r="W43" s="367"/>
      <c r="X43" s="367"/>
      <c r="Y43" s="367"/>
      <c r="Z43" s="367"/>
    </row>
    <row r="44" spans="1:27" s="10" customFormat="1" ht="18" customHeight="1" thickBot="1" x14ac:dyDescent="0.3">
      <c r="A44" s="158" t="s">
        <v>9</v>
      </c>
      <c r="B44" s="324" t="s">
        <v>14</v>
      </c>
      <c r="C44" s="330"/>
      <c r="D44" s="324" t="s">
        <v>27</v>
      </c>
      <c r="E44" s="324"/>
      <c r="F44" s="324"/>
      <c r="G44" s="324" t="s">
        <v>108</v>
      </c>
      <c r="H44" s="324"/>
      <c r="I44" s="324" t="s">
        <v>10</v>
      </c>
      <c r="J44" s="324"/>
      <c r="K44" s="324" t="s">
        <v>11</v>
      </c>
      <c r="L44" s="324"/>
      <c r="M44" s="56"/>
      <c r="N44" s="68"/>
      <c r="O44" s="84">
        <v>128</v>
      </c>
      <c r="P44" s="84">
        <v>135</v>
      </c>
      <c r="Q44" s="84">
        <v>142</v>
      </c>
      <c r="R44" s="84">
        <v>149</v>
      </c>
      <c r="S44" s="160"/>
      <c r="T44" s="161"/>
      <c r="U44" s="195"/>
      <c r="V44" s="158" t="s">
        <v>92</v>
      </c>
      <c r="W44" s="158" t="s">
        <v>91</v>
      </c>
      <c r="X44" s="120" t="s">
        <v>0</v>
      </c>
      <c r="Y44" s="121" t="s">
        <v>17</v>
      </c>
      <c r="Z44" s="121" t="s">
        <v>1</v>
      </c>
    </row>
    <row r="45" spans="1:27" s="10" customFormat="1" ht="18" customHeight="1" x14ac:dyDescent="0.3">
      <c r="A45" s="162" t="s">
        <v>156</v>
      </c>
      <c r="B45" s="345" t="s">
        <v>2</v>
      </c>
      <c r="C45" s="346"/>
      <c r="D45" s="325" t="s">
        <v>167</v>
      </c>
      <c r="E45" s="326"/>
      <c r="F45" s="327"/>
      <c r="G45" s="328" t="s">
        <v>139</v>
      </c>
      <c r="H45" s="329"/>
      <c r="I45" s="325" t="s">
        <v>22</v>
      </c>
      <c r="J45" s="327"/>
      <c r="K45" s="325" t="s">
        <v>3</v>
      </c>
      <c r="L45" s="326"/>
      <c r="M45" s="56"/>
      <c r="N45" s="68"/>
      <c r="O45" s="85"/>
      <c r="P45" s="85"/>
      <c r="Q45" s="85"/>
      <c r="R45" s="85"/>
      <c r="S45" s="62"/>
      <c r="T45" s="63"/>
      <c r="U45" s="62"/>
      <c r="V45" s="259">
        <v>449.95</v>
      </c>
      <c r="W45" s="261">
        <v>559.95000000000005</v>
      </c>
      <c r="X45" s="114" t="str">
        <f>IF(O45,O44,IF(P45,P44,IF(Q45,Q44,IF(R45,R44,""))))</f>
        <v/>
      </c>
      <c r="Y45" s="114" t="str">
        <f>IF(SUM(O45:R45)&gt;0,SUM(O45:R45),"")</f>
        <v/>
      </c>
      <c r="Z45" s="92" t="str">
        <f>IFERROR(IF(Y45&lt;1,"",SUM(Y45*V45)),"")</f>
        <v/>
      </c>
      <c r="AA45" s="9">
        <f t="shared" ref="AA45" si="6">IFERROR(SUM(W45*Y45)-Z45,)</f>
        <v>0</v>
      </c>
    </row>
    <row r="46" spans="1:27" s="10" customFormat="1" ht="5.0999999999999996" customHeight="1" thickBot="1" x14ac:dyDescent="0.35">
      <c r="A46" s="297" t="s">
        <v>127</v>
      </c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115"/>
      <c r="P46" s="115"/>
      <c r="Q46" s="115"/>
      <c r="R46" s="115"/>
      <c r="S46" s="402"/>
      <c r="T46" s="402"/>
      <c r="U46" s="402"/>
      <c r="V46" s="402"/>
      <c r="W46" s="402"/>
      <c r="X46" s="402"/>
      <c r="Y46" s="402"/>
      <c r="Z46" s="402"/>
      <c r="AA46" s="9"/>
    </row>
    <row r="47" spans="1:27" ht="18" customHeight="1" x14ac:dyDescent="0.3">
      <c r="A47" s="297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144" t="s">
        <v>124</v>
      </c>
      <c r="P47" s="145" t="s">
        <v>124</v>
      </c>
      <c r="Q47" s="145" t="s">
        <v>124</v>
      </c>
      <c r="R47" s="146" t="s">
        <v>124</v>
      </c>
      <c r="S47" s="402"/>
      <c r="T47" s="402"/>
      <c r="U47" s="402"/>
      <c r="V47" s="402"/>
      <c r="W47" s="402"/>
      <c r="X47" s="402"/>
      <c r="Y47" s="402"/>
      <c r="Z47" s="402"/>
    </row>
    <row r="48" spans="1:27" ht="18" customHeight="1" thickBot="1" x14ac:dyDescent="0.3">
      <c r="A48" s="116" t="s">
        <v>9</v>
      </c>
      <c r="B48" s="324" t="s">
        <v>14</v>
      </c>
      <c r="C48" s="330"/>
      <c r="D48" s="324" t="s">
        <v>27</v>
      </c>
      <c r="E48" s="324"/>
      <c r="F48" s="324"/>
      <c r="G48" s="324" t="s">
        <v>108</v>
      </c>
      <c r="H48" s="324"/>
      <c r="I48" s="324" t="s">
        <v>10</v>
      </c>
      <c r="J48" s="324"/>
      <c r="K48" s="324" t="s">
        <v>11</v>
      </c>
      <c r="L48" s="324"/>
      <c r="M48" s="79"/>
      <c r="N48" s="68"/>
      <c r="O48" s="142">
        <v>127</v>
      </c>
      <c r="P48" s="142">
        <v>134</v>
      </c>
      <c r="Q48" s="142">
        <v>141</v>
      </c>
      <c r="R48" s="142">
        <v>148</v>
      </c>
      <c r="S48" s="143"/>
      <c r="T48" s="80"/>
      <c r="U48" s="65"/>
      <c r="V48" s="116" t="s">
        <v>92</v>
      </c>
      <c r="W48" s="116" t="s">
        <v>91</v>
      </c>
      <c r="X48" s="120" t="s">
        <v>0</v>
      </c>
      <c r="Y48" s="121" t="s">
        <v>17</v>
      </c>
      <c r="Z48" s="121" t="s">
        <v>1</v>
      </c>
    </row>
    <row r="49" spans="1:27" ht="18" customHeight="1" x14ac:dyDescent="0.3">
      <c r="A49" s="156" t="s">
        <v>158</v>
      </c>
      <c r="B49" s="328" t="s">
        <v>23</v>
      </c>
      <c r="C49" s="346"/>
      <c r="D49" s="328" t="s">
        <v>168</v>
      </c>
      <c r="E49" s="362"/>
      <c r="F49" s="329"/>
      <c r="G49" s="356" t="s">
        <v>140</v>
      </c>
      <c r="H49" s="357"/>
      <c r="I49" s="328" t="s">
        <v>137</v>
      </c>
      <c r="J49" s="329"/>
      <c r="K49" s="328" t="s">
        <v>3</v>
      </c>
      <c r="L49" s="362"/>
      <c r="M49" s="56"/>
      <c r="N49" s="68"/>
      <c r="O49" s="85"/>
      <c r="P49" s="85"/>
      <c r="Q49" s="85"/>
      <c r="R49" s="85"/>
      <c r="S49" s="58"/>
      <c r="T49" s="80"/>
      <c r="U49" s="65"/>
      <c r="V49" s="262">
        <v>329.95</v>
      </c>
      <c r="W49" s="261">
        <v>409.95</v>
      </c>
      <c r="X49" s="114" t="str">
        <f>IF(O49,O48,IF(P49,P48,IF(Q49,Q48,IF(R49,R48,""))))</f>
        <v/>
      </c>
      <c r="Y49" s="114" t="str">
        <f>IF(SUM(M49:S49)&gt;0,SUM(M49:S49),"")</f>
        <v/>
      </c>
      <c r="Z49" s="92" t="str">
        <f>IFERROR(IF(Y49&lt;1,"",SUM(Y49*V49)),"")</f>
        <v/>
      </c>
      <c r="AA49" s="9">
        <f t="shared" ref="AA49" si="7">IFERROR(SUM(W49*Y49)-Z49,)</f>
        <v>0</v>
      </c>
    </row>
    <row r="50" spans="1:27" s="10" customFormat="1" ht="5.0999999999999996" customHeight="1" x14ac:dyDescent="0.3">
      <c r="A50" s="297" t="s">
        <v>127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9"/>
    </row>
    <row r="51" spans="1:27" ht="18" customHeight="1" x14ac:dyDescent="0.3">
      <c r="A51" s="297"/>
      <c r="B51" s="297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</row>
    <row r="52" spans="1:27" ht="18" customHeight="1" thickBot="1" x14ac:dyDescent="0.3">
      <c r="A52" s="158" t="s">
        <v>9</v>
      </c>
      <c r="B52" s="324" t="s">
        <v>14</v>
      </c>
      <c r="C52" s="330"/>
      <c r="D52" s="324" t="s">
        <v>27</v>
      </c>
      <c r="E52" s="324"/>
      <c r="F52" s="324"/>
      <c r="G52" s="324" t="s">
        <v>108</v>
      </c>
      <c r="H52" s="324"/>
      <c r="I52" s="324" t="s">
        <v>10</v>
      </c>
      <c r="J52" s="324"/>
      <c r="K52" s="324" t="s">
        <v>11</v>
      </c>
      <c r="L52" s="324"/>
      <c r="M52" s="56"/>
      <c r="N52" s="158">
        <v>110</v>
      </c>
      <c r="O52" s="158">
        <v>120</v>
      </c>
      <c r="P52" s="158">
        <v>130</v>
      </c>
      <c r="Q52" s="158">
        <v>140</v>
      </c>
      <c r="R52" s="158">
        <v>150</v>
      </c>
      <c r="S52" s="158">
        <v>160</v>
      </c>
      <c r="T52" s="153"/>
      <c r="U52" s="30"/>
      <c r="V52" s="158" t="s">
        <v>92</v>
      </c>
      <c r="W52" s="158" t="s">
        <v>91</v>
      </c>
      <c r="X52" s="120" t="s">
        <v>0</v>
      </c>
      <c r="Y52" s="121" t="s">
        <v>17</v>
      </c>
      <c r="Z52" s="121" t="s">
        <v>1</v>
      </c>
    </row>
    <row r="53" spans="1:27" ht="18" customHeight="1" x14ac:dyDescent="0.3">
      <c r="A53" s="17" t="s">
        <v>264</v>
      </c>
      <c r="B53" s="358" t="s">
        <v>23</v>
      </c>
      <c r="C53" s="343"/>
      <c r="D53" s="348" t="s">
        <v>169</v>
      </c>
      <c r="E53" s="349"/>
      <c r="F53" s="350"/>
      <c r="G53" s="363" t="s">
        <v>140</v>
      </c>
      <c r="H53" s="364"/>
      <c r="I53" s="348" t="s">
        <v>137</v>
      </c>
      <c r="J53" s="350"/>
      <c r="K53" s="358" t="s">
        <v>3</v>
      </c>
      <c r="L53" s="359"/>
      <c r="M53" s="111"/>
      <c r="N53" s="74"/>
      <c r="O53" s="74"/>
      <c r="P53" s="74"/>
      <c r="Q53" s="74"/>
      <c r="R53" s="74"/>
      <c r="S53" s="74"/>
      <c r="T53" s="141"/>
      <c r="U53" s="180"/>
      <c r="V53" s="243">
        <v>199.95</v>
      </c>
      <c r="W53" s="247">
        <v>249.95</v>
      </c>
      <c r="X53" s="182" t="str">
        <f>IF(N53,N52,IF(O53,O52,IF(P53,P52,IF(Q53,Q52,IF(R53,R52,IF(S53,S52,""))))))</f>
        <v/>
      </c>
      <c r="Y53" s="183" t="str">
        <f>IF(SUM(N53:S53)&gt;0,SUM(N53:S53),"")</f>
        <v/>
      </c>
      <c r="Z53" s="184" t="str">
        <f>IFERROR(IF(Y53&lt;1,"",SUM(Y53*V53)),"")</f>
        <v/>
      </c>
      <c r="AA53" s="9">
        <f t="shared" ref="AA53" si="8">IFERROR(SUM(W53*Y53)-Z53,)</f>
        <v>0</v>
      </c>
    </row>
    <row r="54" spans="1:27" ht="51" customHeight="1" x14ac:dyDescent="0.3">
      <c r="A54" s="347"/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7"/>
      <c r="W54" s="347"/>
      <c r="X54" s="347"/>
      <c r="Y54" s="347"/>
      <c r="Z54" s="347"/>
      <c r="AA54" s="9"/>
    </row>
    <row r="55" spans="1:27" s="10" customFormat="1" ht="10.199999999999999" customHeight="1" x14ac:dyDescent="0.3">
      <c r="A55" s="334" t="s">
        <v>246</v>
      </c>
      <c r="B55" s="334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4"/>
      <c r="V55" s="334"/>
      <c r="W55" s="334"/>
      <c r="X55" s="334"/>
      <c r="Y55" s="334"/>
      <c r="Z55" s="334"/>
    </row>
    <row r="56" spans="1:27" ht="12" customHeight="1" x14ac:dyDescent="0.3">
      <c r="A56" s="159" t="s">
        <v>9</v>
      </c>
      <c r="B56" s="351" t="s">
        <v>48</v>
      </c>
      <c r="C56" s="352"/>
      <c r="D56" s="303" t="s">
        <v>247</v>
      </c>
      <c r="E56" s="303"/>
      <c r="F56" s="303"/>
      <c r="G56" s="303"/>
      <c r="H56" s="303"/>
      <c r="I56" s="303"/>
      <c r="J56" s="303"/>
      <c r="K56" s="303"/>
      <c r="L56" s="303"/>
      <c r="M56" s="303" t="s">
        <v>54</v>
      </c>
      <c r="N56" s="303"/>
      <c r="O56" s="303"/>
      <c r="P56" s="272" t="s">
        <v>50</v>
      </c>
      <c r="Q56" s="272"/>
      <c r="R56" s="201"/>
      <c r="S56" s="347"/>
      <c r="T56" s="347"/>
      <c r="U56" s="202"/>
      <c r="V56" s="159" t="s">
        <v>92</v>
      </c>
      <c r="W56" s="272" t="s">
        <v>91</v>
      </c>
      <c r="X56" s="272"/>
      <c r="Y56" s="159" t="s">
        <v>17</v>
      </c>
      <c r="Z56" s="159" t="s">
        <v>1</v>
      </c>
    </row>
    <row r="57" spans="1:27" ht="14.1" customHeight="1" x14ac:dyDescent="0.3">
      <c r="A57" s="29" t="s">
        <v>37</v>
      </c>
      <c r="B57" s="296">
        <v>18</v>
      </c>
      <c r="C57" s="343"/>
      <c r="D57" s="348" t="s">
        <v>100</v>
      </c>
      <c r="E57" s="349"/>
      <c r="F57" s="349"/>
      <c r="G57" s="349"/>
      <c r="H57" s="349"/>
      <c r="I57" s="349"/>
      <c r="J57" s="349"/>
      <c r="K57" s="349"/>
      <c r="L57" s="350"/>
      <c r="M57" s="348" t="s">
        <v>55</v>
      </c>
      <c r="N57" s="349"/>
      <c r="O57" s="350"/>
      <c r="P57" s="360"/>
      <c r="Q57" s="361"/>
      <c r="R57" s="35"/>
      <c r="S57" s="58"/>
      <c r="T57" s="58"/>
      <c r="U57" s="31"/>
      <c r="V57" s="242">
        <v>399.95</v>
      </c>
      <c r="W57" s="255">
        <v>399.95</v>
      </c>
      <c r="X57" s="140"/>
      <c r="Y57" s="99" t="str">
        <f t="shared" ref="Y57:Y67" si="9">IF(SUM(P57)&gt;0,SUM(P57),"")</f>
        <v/>
      </c>
      <c r="Z57" s="87" t="str">
        <f>IFERROR(IF(Y57&lt;1,"",SUM(Y57*V57)),"")</f>
        <v/>
      </c>
      <c r="AA57" s="9">
        <f>IFERROR(SUM(W57*Y57)-Z57,)</f>
        <v>0</v>
      </c>
    </row>
    <row r="58" spans="1:27" ht="14.1" customHeight="1" x14ac:dyDescent="0.3">
      <c r="A58" s="8" t="s">
        <v>38</v>
      </c>
      <c r="B58" s="276">
        <v>15</v>
      </c>
      <c r="C58" s="304"/>
      <c r="D58" s="273" t="s">
        <v>101</v>
      </c>
      <c r="E58" s="274"/>
      <c r="F58" s="274"/>
      <c r="G58" s="274"/>
      <c r="H58" s="274"/>
      <c r="I58" s="274"/>
      <c r="J58" s="274"/>
      <c r="K58" s="274"/>
      <c r="L58" s="275"/>
      <c r="M58" s="273" t="s">
        <v>55</v>
      </c>
      <c r="N58" s="274"/>
      <c r="O58" s="275"/>
      <c r="P58" s="301"/>
      <c r="Q58" s="302"/>
      <c r="R58" s="35"/>
      <c r="S58" s="58"/>
      <c r="T58" s="58"/>
      <c r="U58" s="31"/>
      <c r="V58" s="243">
        <v>299.95</v>
      </c>
      <c r="W58" s="256">
        <v>299.95</v>
      </c>
      <c r="X58" s="140"/>
      <c r="Y58" s="100" t="str">
        <f t="shared" si="9"/>
        <v/>
      </c>
      <c r="Z58" s="93" t="str">
        <f>IFERROR(IF(Y58&lt;1,"",SUM(Y58*V58)),"")</f>
        <v/>
      </c>
      <c r="AA58" s="9">
        <f t="shared" ref="AA58:AA66" si="10">IFERROR(SUM(W58*Y58)-Z58,)</f>
        <v>0</v>
      </c>
    </row>
    <row r="59" spans="1:27" ht="14.1" customHeight="1" x14ac:dyDescent="0.3">
      <c r="A59" s="8" t="s">
        <v>39</v>
      </c>
      <c r="B59" s="276">
        <v>12</v>
      </c>
      <c r="C59" s="304"/>
      <c r="D59" s="273" t="s">
        <v>102</v>
      </c>
      <c r="E59" s="274"/>
      <c r="F59" s="274"/>
      <c r="G59" s="274"/>
      <c r="H59" s="274"/>
      <c r="I59" s="274"/>
      <c r="J59" s="274"/>
      <c r="K59" s="274"/>
      <c r="L59" s="275"/>
      <c r="M59" s="273" t="s">
        <v>55</v>
      </c>
      <c r="N59" s="274"/>
      <c r="O59" s="275"/>
      <c r="P59" s="301"/>
      <c r="Q59" s="302"/>
      <c r="R59" s="35"/>
      <c r="S59" s="58"/>
      <c r="T59" s="58"/>
      <c r="U59" s="31"/>
      <c r="V59" s="243">
        <v>249.95</v>
      </c>
      <c r="W59" s="256">
        <v>249.95</v>
      </c>
      <c r="X59" s="140"/>
      <c r="Y59" s="100" t="str">
        <f t="shared" si="9"/>
        <v/>
      </c>
      <c r="Z59" s="93" t="str">
        <f>IFERROR(IF(Y59&lt;1,"",SUM(Y59*V59)),"")</f>
        <v/>
      </c>
      <c r="AA59" s="9">
        <f t="shared" si="10"/>
        <v>0</v>
      </c>
    </row>
    <row r="60" spans="1:27" ht="14.1" customHeight="1" x14ac:dyDescent="0.3">
      <c r="A60" s="8" t="s">
        <v>40</v>
      </c>
      <c r="B60" s="276">
        <v>10</v>
      </c>
      <c r="C60" s="304"/>
      <c r="D60" s="273" t="s">
        <v>103</v>
      </c>
      <c r="E60" s="274"/>
      <c r="F60" s="274"/>
      <c r="G60" s="274"/>
      <c r="H60" s="274"/>
      <c r="I60" s="274"/>
      <c r="J60" s="274"/>
      <c r="K60" s="274"/>
      <c r="L60" s="275"/>
      <c r="M60" s="273" t="s">
        <v>56</v>
      </c>
      <c r="N60" s="274"/>
      <c r="O60" s="275"/>
      <c r="P60" s="301"/>
      <c r="Q60" s="302"/>
      <c r="R60" s="35"/>
      <c r="S60" s="58"/>
      <c r="T60" s="58"/>
      <c r="U60" s="31"/>
      <c r="V60" s="243">
        <v>129.94999999999999</v>
      </c>
      <c r="W60" s="256">
        <v>179.95</v>
      </c>
      <c r="X60" s="140"/>
      <c r="Y60" s="100" t="str">
        <f t="shared" si="9"/>
        <v/>
      </c>
      <c r="Z60" s="93" t="str">
        <f t="shared" ref="Z60:Z67" si="11">IFERROR(IF(Y60&lt;1,"",SUM(Y60*V60)),"")</f>
        <v/>
      </c>
      <c r="AA60" s="9">
        <f t="shared" si="10"/>
        <v>0</v>
      </c>
    </row>
    <row r="61" spans="1:27" ht="14.1" customHeight="1" x14ac:dyDescent="0.3">
      <c r="A61" s="8" t="s">
        <v>41</v>
      </c>
      <c r="B61" s="276">
        <v>7</v>
      </c>
      <c r="C61" s="304"/>
      <c r="D61" s="273" t="s">
        <v>104</v>
      </c>
      <c r="E61" s="274"/>
      <c r="F61" s="274"/>
      <c r="G61" s="274"/>
      <c r="H61" s="274"/>
      <c r="I61" s="274"/>
      <c r="J61" s="274"/>
      <c r="K61" s="274"/>
      <c r="L61" s="275"/>
      <c r="M61" s="273" t="s">
        <v>56</v>
      </c>
      <c r="N61" s="274"/>
      <c r="O61" s="275"/>
      <c r="P61" s="301"/>
      <c r="Q61" s="302"/>
      <c r="R61" s="35"/>
      <c r="S61" s="58"/>
      <c r="T61" s="58"/>
      <c r="U61" s="31"/>
      <c r="V61" s="243">
        <v>109.95</v>
      </c>
      <c r="W61" s="256">
        <v>129.94999999999999</v>
      </c>
      <c r="X61" s="140"/>
      <c r="Y61" s="100" t="str">
        <f t="shared" si="9"/>
        <v/>
      </c>
      <c r="Z61" s="93" t="str">
        <f t="shared" si="11"/>
        <v/>
      </c>
      <c r="AA61" s="9">
        <f t="shared" si="10"/>
        <v>0</v>
      </c>
    </row>
    <row r="62" spans="1:27" ht="14.1" customHeight="1" x14ac:dyDescent="0.3">
      <c r="A62" s="8" t="s">
        <v>42</v>
      </c>
      <c r="B62" s="276">
        <v>7</v>
      </c>
      <c r="C62" s="304"/>
      <c r="D62" s="273" t="s">
        <v>105</v>
      </c>
      <c r="E62" s="274"/>
      <c r="F62" s="274"/>
      <c r="G62" s="274"/>
      <c r="H62" s="274"/>
      <c r="I62" s="274"/>
      <c r="J62" s="274"/>
      <c r="K62" s="274"/>
      <c r="L62" s="275"/>
      <c r="M62" s="273" t="s">
        <v>56</v>
      </c>
      <c r="N62" s="274"/>
      <c r="O62" s="275"/>
      <c r="P62" s="301"/>
      <c r="Q62" s="302"/>
      <c r="R62" s="35"/>
      <c r="S62" s="58"/>
      <c r="T62" s="58"/>
      <c r="U62" s="31"/>
      <c r="V62" s="243">
        <v>89.95</v>
      </c>
      <c r="W62" s="256">
        <v>109.95</v>
      </c>
      <c r="X62" s="140"/>
      <c r="Y62" s="100" t="str">
        <f t="shared" si="9"/>
        <v/>
      </c>
      <c r="Z62" s="93" t="str">
        <f t="shared" si="11"/>
        <v/>
      </c>
      <c r="AA62" s="9">
        <f t="shared" si="10"/>
        <v>0</v>
      </c>
    </row>
    <row r="63" spans="1:27" ht="14.1" customHeight="1" x14ac:dyDescent="0.3">
      <c r="A63" s="18" t="s">
        <v>43</v>
      </c>
      <c r="B63" s="273" t="s">
        <v>49</v>
      </c>
      <c r="C63" s="304"/>
      <c r="D63" s="296" t="s">
        <v>94</v>
      </c>
      <c r="E63" s="290"/>
      <c r="F63" s="290"/>
      <c r="G63" s="290"/>
      <c r="H63" s="290"/>
      <c r="I63" s="290"/>
      <c r="J63" s="290"/>
      <c r="K63" s="290"/>
      <c r="L63" s="290"/>
      <c r="M63" s="273" t="s">
        <v>51</v>
      </c>
      <c r="N63" s="274"/>
      <c r="O63" s="275"/>
      <c r="P63" s="301"/>
      <c r="Q63" s="302"/>
      <c r="R63" s="35"/>
      <c r="S63" s="58"/>
      <c r="T63" s="58"/>
      <c r="U63" s="31"/>
      <c r="V63" s="257">
        <v>24.95</v>
      </c>
      <c r="W63" s="258">
        <v>24.95</v>
      </c>
      <c r="X63" s="140"/>
      <c r="Y63" s="100" t="str">
        <f t="shared" si="9"/>
        <v/>
      </c>
      <c r="Z63" s="93" t="str">
        <f t="shared" si="11"/>
        <v/>
      </c>
      <c r="AA63" s="9">
        <f t="shared" si="10"/>
        <v>0</v>
      </c>
    </row>
    <row r="64" spans="1:27" ht="14.1" customHeight="1" x14ac:dyDescent="0.3">
      <c r="A64" s="18" t="s">
        <v>44</v>
      </c>
      <c r="B64" s="273" t="s">
        <v>35</v>
      </c>
      <c r="C64" s="304"/>
      <c r="D64" s="276" t="s">
        <v>95</v>
      </c>
      <c r="E64" s="277"/>
      <c r="F64" s="277"/>
      <c r="G64" s="277"/>
      <c r="H64" s="277"/>
      <c r="I64" s="277"/>
      <c r="J64" s="277"/>
      <c r="K64" s="277"/>
      <c r="L64" s="277"/>
      <c r="M64" s="273" t="s">
        <v>51</v>
      </c>
      <c r="N64" s="274"/>
      <c r="O64" s="275"/>
      <c r="P64" s="301"/>
      <c r="Q64" s="302"/>
      <c r="R64" s="35"/>
      <c r="S64" s="58"/>
      <c r="T64" s="58"/>
      <c r="U64" s="31"/>
      <c r="V64" s="257">
        <v>24.95</v>
      </c>
      <c r="W64" s="258">
        <v>24.95</v>
      </c>
      <c r="X64" s="140"/>
      <c r="Y64" s="100" t="str">
        <f t="shared" si="9"/>
        <v/>
      </c>
      <c r="Z64" s="93" t="str">
        <f t="shared" si="11"/>
        <v/>
      </c>
      <c r="AA64" s="9">
        <f t="shared" si="10"/>
        <v>0</v>
      </c>
    </row>
    <row r="65" spans="1:27" ht="14.1" customHeight="1" x14ac:dyDescent="0.3">
      <c r="A65" s="18" t="s">
        <v>45</v>
      </c>
      <c r="B65" s="273" t="s">
        <v>34</v>
      </c>
      <c r="C65" s="304"/>
      <c r="D65" s="276" t="s">
        <v>96</v>
      </c>
      <c r="E65" s="277"/>
      <c r="F65" s="277"/>
      <c r="G65" s="277"/>
      <c r="H65" s="277"/>
      <c r="I65" s="277"/>
      <c r="J65" s="277"/>
      <c r="K65" s="277"/>
      <c r="L65" s="277"/>
      <c r="M65" s="273" t="s">
        <v>51</v>
      </c>
      <c r="N65" s="274"/>
      <c r="O65" s="275"/>
      <c r="P65" s="301"/>
      <c r="Q65" s="302"/>
      <c r="R65" s="35"/>
      <c r="S65" s="58"/>
      <c r="T65" s="58"/>
      <c r="U65" s="31"/>
      <c r="V65" s="257">
        <v>24.95</v>
      </c>
      <c r="W65" s="258">
        <v>24.95</v>
      </c>
      <c r="X65" s="140"/>
      <c r="Y65" s="100" t="str">
        <f t="shared" si="9"/>
        <v/>
      </c>
      <c r="Z65" s="93" t="str">
        <f t="shared" si="11"/>
        <v/>
      </c>
      <c r="AA65" s="9">
        <f t="shared" si="10"/>
        <v>0</v>
      </c>
    </row>
    <row r="66" spans="1:27" ht="14.1" customHeight="1" x14ac:dyDescent="0.3">
      <c r="A66" s="18" t="s">
        <v>46</v>
      </c>
      <c r="B66" s="273" t="s">
        <v>35</v>
      </c>
      <c r="C66" s="304"/>
      <c r="D66" s="276" t="s">
        <v>97</v>
      </c>
      <c r="E66" s="277"/>
      <c r="F66" s="277"/>
      <c r="G66" s="277"/>
      <c r="H66" s="277"/>
      <c r="I66" s="277"/>
      <c r="J66" s="277"/>
      <c r="K66" s="277"/>
      <c r="L66" s="277"/>
      <c r="M66" s="273" t="s">
        <v>51</v>
      </c>
      <c r="N66" s="274"/>
      <c r="O66" s="275"/>
      <c r="P66" s="301"/>
      <c r="Q66" s="302"/>
      <c r="R66" s="35"/>
      <c r="S66" s="58"/>
      <c r="T66" s="58"/>
      <c r="U66" s="31"/>
      <c r="V66" s="257">
        <v>24.95</v>
      </c>
      <c r="W66" s="258">
        <v>24.95</v>
      </c>
      <c r="X66" s="140"/>
      <c r="Y66" s="100" t="str">
        <f t="shared" si="9"/>
        <v/>
      </c>
      <c r="Z66" s="93" t="str">
        <f t="shared" si="11"/>
        <v/>
      </c>
      <c r="AA66" s="9">
        <f t="shared" si="10"/>
        <v>0</v>
      </c>
    </row>
    <row r="67" spans="1:27" ht="14.1" customHeight="1" x14ac:dyDescent="0.3">
      <c r="A67" s="18" t="s">
        <v>47</v>
      </c>
      <c r="B67" s="273" t="s">
        <v>34</v>
      </c>
      <c r="C67" s="304"/>
      <c r="D67" s="276" t="s">
        <v>98</v>
      </c>
      <c r="E67" s="277"/>
      <c r="F67" s="277"/>
      <c r="G67" s="277"/>
      <c r="H67" s="277"/>
      <c r="I67" s="277"/>
      <c r="J67" s="277"/>
      <c r="K67" s="277"/>
      <c r="L67" s="277"/>
      <c r="M67" s="273" t="s">
        <v>51</v>
      </c>
      <c r="N67" s="274"/>
      <c r="O67" s="275"/>
      <c r="P67" s="301"/>
      <c r="Q67" s="302"/>
      <c r="R67" s="35"/>
      <c r="S67" s="60"/>
      <c r="T67" s="60"/>
      <c r="U67" s="32"/>
      <c r="V67" s="257">
        <v>24.95</v>
      </c>
      <c r="W67" s="258">
        <v>24.95</v>
      </c>
      <c r="X67" s="141"/>
      <c r="Y67" s="100" t="str">
        <f t="shared" si="9"/>
        <v/>
      </c>
      <c r="Z67" s="93" t="str">
        <f t="shared" si="11"/>
        <v/>
      </c>
      <c r="AA67" s="9">
        <f>IFERROR(SUM(W67*Y67)-Z67,)</f>
        <v>0</v>
      </c>
    </row>
    <row r="68" spans="1:27" s="10" customFormat="1" ht="10.199999999999999" customHeight="1" x14ac:dyDescent="0.3">
      <c r="A68" s="334" t="s">
        <v>243</v>
      </c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34"/>
      <c r="W68" s="334"/>
      <c r="X68" s="334"/>
      <c r="Y68" s="334"/>
      <c r="Z68" s="334"/>
    </row>
    <row r="69" spans="1:27" ht="12" customHeight="1" x14ac:dyDescent="0.3">
      <c r="A69" s="159" t="s">
        <v>9</v>
      </c>
      <c r="B69" s="272" t="s">
        <v>251</v>
      </c>
      <c r="C69" s="272"/>
      <c r="D69" s="272"/>
      <c r="E69" s="272"/>
      <c r="F69" s="272" t="s">
        <v>27</v>
      </c>
      <c r="G69" s="272"/>
      <c r="H69" s="272"/>
      <c r="I69" s="272"/>
      <c r="J69" s="272"/>
      <c r="K69" s="206" t="s">
        <v>53</v>
      </c>
      <c r="L69" s="207">
        <v>21.5</v>
      </c>
      <c r="M69" s="207">
        <v>22.5</v>
      </c>
      <c r="N69" s="207">
        <v>23.5</v>
      </c>
      <c r="O69" s="207">
        <v>24.5</v>
      </c>
      <c r="P69" s="207">
        <v>25.5</v>
      </c>
      <c r="Q69" s="207">
        <v>26.5</v>
      </c>
      <c r="R69" s="207">
        <v>27.5</v>
      </c>
      <c r="S69" s="207">
        <v>28.5</v>
      </c>
      <c r="T69" s="207">
        <v>29.5</v>
      </c>
      <c r="U69" s="150"/>
      <c r="V69" s="159" t="s">
        <v>92</v>
      </c>
      <c r="W69" s="159" t="s">
        <v>91</v>
      </c>
      <c r="X69" s="159" t="s">
        <v>0</v>
      </c>
      <c r="Y69" s="159" t="s">
        <v>17</v>
      </c>
      <c r="Z69" s="159" t="s">
        <v>1</v>
      </c>
    </row>
    <row r="70" spans="1:27" ht="14.1" customHeight="1" x14ac:dyDescent="0.3">
      <c r="A70" s="11" t="s">
        <v>170</v>
      </c>
      <c r="B70" s="353">
        <v>150</v>
      </c>
      <c r="C70" s="343"/>
      <c r="D70" s="296" t="s">
        <v>30</v>
      </c>
      <c r="E70" s="291"/>
      <c r="F70" s="296" t="s">
        <v>178</v>
      </c>
      <c r="G70" s="290"/>
      <c r="H70" s="290"/>
      <c r="I70" s="290"/>
      <c r="J70" s="291"/>
      <c r="K70" s="58"/>
      <c r="L70" s="58"/>
      <c r="M70" s="36"/>
      <c r="N70" s="203"/>
      <c r="O70" s="203"/>
      <c r="P70" s="203"/>
      <c r="Q70" s="203"/>
      <c r="R70" s="203"/>
      <c r="S70" s="203"/>
      <c r="T70" s="37"/>
      <c r="U70" s="15"/>
      <c r="V70" s="237">
        <v>649.95000000000005</v>
      </c>
      <c r="W70" s="204">
        <v>749.95</v>
      </c>
      <c r="X70" s="205" t="str">
        <f>IF(N70,N69,IF(O70,O69,IF(P70,P69,IF(Q70,Q69,IF(R70,R69,IF(S70,S69,""))))))</f>
        <v/>
      </c>
      <c r="Y70" s="86" t="str">
        <f t="shared" ref="Y70:Y78" si="12">IF(SUM(L70:S70)&gt;0,SUM(L70:S70),"")</f>
        <v/>
      </c>
      <c r="Z70" s="87" t="str">
        <f t="shared" ref="Z70:Z80" si="13">IFERROR(IF(Y70&lt;1,"",SUM(Y70*V70)),"")</f>
        <v/>
      </c>
      <c r="AA70" s="9">
        <f>IFERROR(SUM(W70*Y70)-Z70,)</f>
        <v>0</v>
      </c>
    </row>
    <row r="71" spans="1:27" ht="14.1" customHeight="1" x14ac:dyDescent="0.3">
      <c r="A71" s="17" t="s">
        <v>171</v>
      </c>
      <c r="B71" s="306">
        <v>140</v>
      </c>
      <c r="C71" s="304"/>
      <c r="D71" s="276" t="s">
        <v>29</v>
      </c>
      <c r="E71" s="278"/>
      <c r="F71" s="276" t="s">
        <v>178</v>
      </c>
      <c r="G71" s="277"/>
      <c r="H71" s="277"/>
      <c r="I71" s="277"/>
      <c r="J71" s="278"/>
      <c r="K71" s="58"/>
      <c r="L71" s="58"/>
      <c r="M71" s="147"/>
      <c r="N71" s="149"/>
      <c r="O71" s="147"/>
      <c r="P71" s="147"/>
      <c r="Q71" s="147"/>
      <c r="R71" s="147"/>
      <c r="S71" s="148"/>
      <c r="T71" s="269"/>
      <c r="U71" s="15"/>
      <c r="V71" s="238">
        <v>649.95000000000005</v>
      </c>
      <c r="W71" s="34">
        <v>749.95</v>
      </c>
      <c r="X71" s="98" t="str">
        <f>IF(M71,M69,IF(N71,N69,IF(O71,O69,IF(P71,P69,IF(Q71,Q69,IF(R71,R69,IF(S71,S69,IF(T71,T69,""))))))))</f>
        <v/>
      </c>
      <c r="Y71" s="90" t="str">
        <f>IF(SUM(M71:T71)&gt;0,SUM(M71:T71),"")</f>
        <v/>
      </c>
      <c r="Z71" s="87" t="str">
        <f t="shared" si="13"/>
        <v/>
      </c>
      <c r="AA71" s="9">
        <f t="shared" ref="AA71:AA80" si="14">IFERROR(SUM(W71*Y71)-Z71,)</f>
        <v>0</v>
      </c>
    </row>
    <row r="72" spans="1:27" ht="14.1" customHeight="1" x14ac:dyDescent="0.3">
      <c r="A72" s="17" t="s">
        <v>172</v>
      </c>
      <c r="B72" s="306">
        <v>130</v>
      </c>
      <c r="C72" s="304"/>
      <c r="D72" s="276" t="s">
        <v>28</v>
      </c>
      <c r="E72" s="278"/>
      <c r="F72" s="276" t="s">
        <v>178</v>
      </c>
      <c r="G72" s="277"/>
      <c r="H72" s="277"/>
      <c r="I72" s="277"/>
      <c r="J72" s="278"/>
      <c r="K72" s="58"/>
      <c r="L72" s="58"/>
      <c r="M72" s="147"/>
      <c r="N72" s="149"/>
      <c r="O72" s="147"/>
      <c r="P72" s="147"/>
      <c r="Q72" s="147"/>
      <c r="R72" s="147"/>
      <c r="S72" s="148"/>
      <c r="T72" s="269"/>
      <c r="U72" s="15"/>
      <c r="V72" s="238">
        <v>649.95000000000005</v>
      </c>
      <c r="W72" s="34">
        <v>749.95</v>
      </c>
      <c r="X72" s="98" t="str">
        <f>IF(M72,M69,IF(N72,N69,IF(O72,O69,IF(P72,P69,IF(Q72,Q69,IF(R72,R69,IF(S72,S69,IF(T72,T69,""))))))))</f>
        <v/>
      </c>
      <c r="Y72" s="90" t="str">
        <f>IF(SUM(M72:T72)&gt;0,SUM(M72:T72),"")</f>
        <v/>
      </c>
      <c r="Z72" s="87" t="str">
        <f t="shared" si="13"/>
        <v/>
      </c>
      <c r="AA72" s="9">
        <f t="shared" si="14"/>
        <v>0</v>
      </c>
    </row>
    <row r="73" spans="1:27" ht="14.1" customHeight="1" x14ac:dyDescent="0.3">
      <c r="A73" s="17" t="s">
        <v>173</v>
      </c>
      <c r="B73" s="276">
        <v>130</v>
      </c>
      <c r="C73" s="304"/>
      <c r="D73" s="306" t="s">
        <v>31</v>
      </c>
      <c r="E73" s="308"/>
      <c r="F73" s="276" t="s">
        <v>178</v>
      </c>
      <c r="G73" s="277"/>
      <c r="H73" s="277"/>
      <c r="I73" s="277"/>
      <c r="J73" s="278"/>
      <c r="K73" s="58"/>
      <c r="L73" s="58"/>
      <c r="M73" s="147"/>
      <c r="N73" s="149"/>
      <c r="O73" s="147"/>
      <c r="P73" s="147"/>
      <c r="Q73" s="147"/>
      <c r="R73" s="147"/>
      <c r="S73" s="147"/>
      <c r="T73" s="37"/>
      <c r="U73" s="15"/>
      <c r="V73" s="238">
        <v>649.95000000000005</v>
      </c>
      <c r="W73" s="34">
        <v>749.95</v>
      </c>
      <c r="X73" s="98" t="str">
        <f>IF(M73,M69,IF(N73,N69,IF(O73,O69,IF(P73,P69,IF(Q73,Q69,IF(R73,R69,IF(S73,S69,"")))))))</f>
        <v/>
      </c>
      <c r="Y73" s="90" t="str">
        <f t="shared" si="12"/>
        <v/>
      </c>
      <c r="Z73" s="87" t="str">
        <f t="shared" si="13"/>
        <v/>
      </c>
      <c r="AA73" s="9">
        <f t="shared" si="14"/>
        <v>0</v>
      </c>
    </row>
    <row r="74" spans="1:27" ht="14.1" customHeight="1" x14ac:dyDescent="0.3">
      <c r="A74" s="17" t="s">
        <v>174</v>
      </c>
      <c r="B74" s="276">
        <v>120</v>
      </c>
      <c r="C74" s="304"/>
      <c r="D74" s="306" t="s">
        <v>32</v>
      </c>
      <c r="E74" s="308"/>
      <c r="F74" s="276" t="s">
        <v>178</v>
      </c>
      <c r="G74" s="277"/>
      <c r="H74" s="277"/>
      <c r="I74" s="277"/>
      <c r="J74" s="278"/>
      <c r="K74" s="58"/>
      <c r="L74" s="58"/>
      <c r="M74" s="147"/>
      <c r="N74" s="149"/>
      <c r="O74" s="147"/>
      <c r="P74" s="147"/>
      <c r="Q74" s="147"/>
      <c r="R74" s="147"/>
      <c r="S74" s="147"/>
      <c r="T74" s="37"/>
      <c r="U74" s="15"/>
      <c r="V74" s="238">
        <v>649.95000000000005</v>
      </c>
      <c r="W74" s="34">
        <v>749.95</v>
      </c>
      <c r="X74" s="98" t="str">
        <f>IF(M74,M69,IF(N74,N69,IF(O74,O69,IF(P74,P69,IF(Q74,Q69,IF(R74,R69,IF(S74,S69,"")))))))</f>
        <v/>
      </c>
      <c r="Y74" s="90" t="str">
        <f t="shared" si="12"/>
        <v/>
      </c>
      <c r="Z74" s="87" t="str">
        <f t="shared" si="13"/>
        <v/>
      </c>
      <c r="AA74" s="9">
        <f t="shared" si="14"/>
        <v>0</v>
      </c>
    </row>
    <row r="75" spans="1:27" ht="14.1" customHeight="1" x14ac:dyDescent="0.3">
      <c r="A75" s="17" t="s">
        <v>175</v>
      </c>
      <c r="B75" s="276">
        <v>110</v>
      </c>
      <c r="C75" s="304"/>
      <c r="D75" s="276" t="s">
        <v>250</v>
      </c>
      <c r="E75" s="278"/>
      <c r="F75" s="276" t="s">
        <v>60</v>
      </c>
      <c r="G75" s="277"/>
      <c r="H75" s="277"/>
      <c r="I75" s="277"/>
      <c r="J75" s="278"/>
      <c r="K75" s="58"/>
      <c r="L75" s="147"/>
      <c r="M75" s="147"/>
      <c r="N75" s="149"/>
      <c r="O75" s="147"/>
      <c r="P75" s="147"/>
      <c r="Q75" s="147"/>
      <c r="R75" s="147"/>
      <c r="S75" s="147"/>
      <c r="T75" s="37"/>
      <c r="U75" s="14"/>
      <c r="V75" s="238">
        <v>479.95</v>
      </c>
      <c r="W75" s="22">
        <v>529.95000000000005</v>
      </c>
      <c r="X75" s="98" t="str">
        <f>IF(L75,L69,IF(M75,M69,IF(N75,N69,IF(O75,O69,IF(P75,P69,IF(Q75,Q69,IF(R75,R69,IF(S75,S69,""))))))))</f>
        <v/>
      </c>
      <c r="Y75" s="90" t="str">
        <f t="shared" si="12"/>
        <v/>
      </c>
      <c r="Z75" s="87" t="str">
        <f t="shared" si="13"/>
        <v/>
      </c>
      <c r="AA75" s="9">
        <f t="shared" si="14"/>
        <v>0</v>
      </c>
    </row>
    <row r="76" spans="1:27" ht="14.1" customHeight="1" x14ac:dyDescent="0.3">
      <c r="A76" s="17" t="s">
        <v>176</v>
      </c>
      <c r="B76" s="276">
        <v>90</v>
      </c>
      <c r="C76" s="304"/>
      <c r="D76" s="276" t="s">
        <v>250</v>
      </c>
      <c r="E76" s="278"/>
      <c r="F76" s="276" t="s">
        <v>61</v>
      </c>
      <c r="G76" s="277"/>
      <c r="H76" s="277"/>
      <c r="I76" s="277"/>
      <c r="J76" s="278"/>
      <c r="K76" s="58"/>
      <c r="L76" s="147"/>
      <c r="M76" s="147"/>
      <c r="N76" s="149"/>
      <c r="O76" s="147"/>
      <c r="P76" s="147"/>
      <c r="Q76" s="147"/>
      <c r="R76" s="147"/>
      <c r="S76" s="147"/>
      <c r="T76" s="37"/>
      <c r="U76" s="14"/>
      <c r="V76" s="238">
        <v>399.95</v>
      </c>
      <c r="W76" s="22">
        <v>479.95</v>
      </c>
      <c r="X76" s="98" t="str">
        <f>IF(L76,L69,IF(M76,M69,IF(N76,N69,IF(O76,O69,IF(P76,P69,IF(Q76,Q69,IF(R76,R69,IF(S76,S69,""))))))))</f>
        <v/>
      </c>
      <c r="Y76" s="90" t="str">
        <f t="shared" si="12"/>
        <v/>
      </c>
      <c r="Z76" s="87" t="str">
        <f t="shared" si="13"/>
        <v/>
      </c>
      <c r="AA76" s="9">
        <f t="shared" si="14"/>
        <v>0</v>
      </c>
    </row>
    <row r="77" spans="1:27" ht="14.1" customHeight="1" x14ac:dyDescent="0.3">
      <c r="A77" s="17" t="s">
        <v>177</v>
      </c>
      <c r="B77" s="276">
        <v>70</v>
      </c>
      <c r="C77" s="304"/>
      <c r="D77" s="276" t="s">
        <v>250</v>
      </c>
      <c r="E77" s="278"/>
      <c r="F77" s="276" t="s">
        <v>62</v>
      </c>
      <c r="G77" s="277"/>
      <c r="H77" s="277"/>
      <c r="I77" s="277"/>
      <c r="J77" s="278"/>
      <c r="K77" s="58"/>
      <c r="L77" s="147"/>
      <c r="M77" s="147"/>
      <c r="N77" s="149"/>
      <c r="O77" s="147"/>
      <c r="P77" s="147"/>
      <c r="Q77" s="147"/>
      <c r="R77" s="147"/>
      <c r="S77" s="147"/>
      <c r="T77" s="37"/>
      <c r="U77" s="14"/>
      <c r="V77" s="238">
        <v>299.95</v>
      </c>
      <c r="W77" s="22">
        <v>379.95</v>
      </c>
      <c r="X77" s="98" t="str">
        <f>IF(L77,L69,IF(M77,M69,IF(N77,N69,IF(O77,O69,IF(P77,P69,IF(Q77,Q69,IF(R77,R69,IF(S77,S69,""))))))))</f>
        <v/>
      </c>
      <c r="Y77" s="90" t="str">
        <f t="shared" si="12"/>
        <v/>
      </c>
      <c r="Z77" s="87" t="str">
        <f t="shared" si="13"/>
        <v/>
      </c>
      <c r="AA77" s="9">
        <f t="shared" si="14"/>
        <v>0</v>
      </c>
    </row>
    <row r="78" spans="1:27" ht="14.1" customHeight="1" x14ac:dyDescent="0.3">
      <c r="A78" s="7" t="s">
        <v>24</v>
      </c>
      <c r="B78" s="273" t="s">
        <v>33</v>
      </c>
      <c r="C78" s="304"/>
      <c r="D78" s="306" t="s">
        <v>73</v>
      </c>
      <c r="E78" s="307"/>
      <c r="F78" s="307"/>
      <c r="G78" s="307"/>
      <c r="H78" s="307"/>
      <c r="I78" s="307"/>
      <c r="J78" s="308"/>
      <c r="K78" s="58"/>
      <c r="L78" s="147"/>
      <c r="M78" s="147"/>
      <c r="N78" s="149"/>
      <c r="O78" s="147"/>
      <c r="P78" s="147"/>
      <c r="Q78" s="147"/>
      <c r="R78" s="147"/>
      <c r="S78" s="147"/>
      <c r="T78" s="37"/>
      <c r="U78" s="15"/>
      <c r="V78" s="239">
        <v>240</v>
      </c>
      <c r="W78" s="39">
        <v>240</v>
      </c>
      <c r="X78" s="98" t="str">
        <f>IF(L78,L69,IF(M78,M69,IF(N78,N69,IF(O78,O69,IF(P78,P69,IF(Q78,Q69,IF(R78,R69,IF(S78,S69,""))))))))</f>
        <v/>
      </c>
      <c r="Y78" s="90" t="str">
        <f t="shared" si="12"/>
        <v/>
      </c>
      <c r="Z78" s="87" t="str">
        <f t="shared" si="13"/>
        <v/>
      </c>
      <c r="AA78" s="9">
        <f t="shared" si="14"/>
        <v>0</v>
      </c>
    </row>
    <row r="79" spans="1:27" ht="14.1" customHeight="1" x14ac:dyDescent="0.3">
      <c r="A79" s="18" t="s">
        <v>25</v>
      </c>
      <c r="B79" s="276" t="s">
        <v>35</v>
      </c>
      <c r="C79" s="304"/>
      <c r="D79" s="276" t="s">
        <v>36</v>
      </c>
      <c r="E79" s="277"/>
      <c r="F79" s="277"/>
      <c r="G79" s="277"/>
      <c r="H79" s="277"/>
      <c r="I79" s="277"/>
      <c r="J79" s="278"/>
      <c r="K79" s="139"/>
      <c r="L79" s="58"/>
      <c r="M79" s="58"/>
      <c r="N79" s="58"/>
      <c r="O79" s="58"/>
      <c r="P79" s="58"/>
      <c r="Q79" s="58"/>
      <c r="R79" s="58"/>
      <c r="S79" s="58"/>
      <c r="T79" s="37"/>
      <c r="U79" s="15"/>
      <c r="V79" s="238">
        <v>25</v>
      </c>
      <c r="W79" s="34">
        <v>34.950000000000003</v>
      </c>
      <c r="X79" s="98" t="str">
        <f>IF(K79,B79,"")</f>
        <v/>
      </c>
      <c r="Y79" s="90" t="str">
        <f>IF(K79,K79,"")</f>
        <v/>
      </c>
      <c r="Z79" s="87" t="str">
        <f t="shared" si="13"/>
        <v/>
      </c>
      <c r="AA79" s="9">
        <f t="shared" si="14"/>
        <v>0</v>
      </c>
    </row>
    <row r="80" spans="1:27" ht="14.1" customHeight="1" x14ac:dyDescent="0.3">
      <c r="A80" s="18" t="s">
        <v>26</v>
      </c>
      <c r="B80" s="276" t="s">
        <v>34</v>
      </c>
      <c r="C80" s="304"/>
      <c r="D80" s="276" t="s">
        <v>36</v>
      </c>
      <c r="E80" s="277"/>
      <c r="F80" s="277"/>
      <c r="G80" s="277"/>
      <c r="H80" s="277"/>
      <c r="I80" s="277"/>
      <c r="J80" s="278"/>
      <c r="K80" s="139"/>
      <c r="L80" s="60"/>
      <c r="M80" s="60"/>
      <c r="N80" s="60"/>
      <c r="O80" s="60"/>
      <c r="P80" s="60"/>
      <c r="Q80" s="60"/>
      <c r="R80" s="60"/>
      <c r="S80" s="60"/>
      <c r="T80" s="38"/>
      <c r="U80" s="16"/>
      <c r="V80" s="238">
        <v>25</v>
      </c>
      <c r="W80" s="34">
        <v>34.950000000000003</v>
      </c>
      <c r="X80" s="98" t="str">
        <f>IF(K80,B80,"")</f>
        <v/>
      </c>
      <c r="Y80" s="90" t="str">
        <f>IF(K80,K80,"")</f>
        <v/>
      </c>
      <c r="Z80" s="87" t="str">
        <f t="shared" si="13"/>
        <v/>
      </c>
      <c r="AA80" s="9">
        <f t="shared" si="14"/>
        <v>0</v>
      </c>
    </row>
    <row r="81" spans="1:27" ht="10.199999999999999" customHeight="1" x14ac:dyDescent="0.3">
      <c r="A81" s="334" t="s">
        <v>143</v>
      </c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  <c r="V81" s="334"/>
      <c r="W81" s="334"/>
      <c r="X81" s="334"/>
      <c r="Y81" s="334"/>
      <c r="Z81" s="334"/>
    </row>
    <row r="82" spans="1:27" ht="12" customHeight="1" x14ac:dyDescent="0.3">
      <c r="A82" s="159" t="s">
        <v>9</v>
      </c>
      <c r="B82" s="272" t="s">
        <v>11</v>
      </c>
      <c r="C82" s="272"/>
      <c r="D82" s="272"/>
      <c r="E82" s="272"/>
      <c r="F82" s="272" t="s">
        <v>27</v>
      </c>
      <c r="G82" s="272"/>
      <c r="H82" s="272"/>
      <c r="I82" s="272"/>
      <c r="J82" s="272"/>
      <c r="K82" s="207">
        <v>19.5</v>
      </c>
      <c r="L82" s="207">
        <v>20.5</v>
      </c>
      <c r="M82" s="207">
        <v>21.5</v>
      </c>
      <c r="N82" s="207">
        <v>22.5</v>
      </c>
      <c r="O82" s="207">
        <v>23.5</v>
      </c>
      <c r="P82" s="207">
        <v>24.5</v>
      </c>
      <c r="Q82" s="207">
        <v>25.5</v>
      </c>
      <c r="R82" s="207">
        <v>26.5</v>
      </c>
      <c r="S82" s="207">
        <v>27.5</v>
      </c>
      <c r="T82" s="208"/>
      <c r="U82" s="20"/>
      <c r="V82" s="159" t="s">
        <v>92</v>
      </c>
      <c r="W82" s="159" t="s">
        <v>91</v>
      </c>
      <c r="X82" s="159" t="s">
        <v>0</v>
      </c>
      <c r="Y82" s="159" t="s">
        <v>17</v>
      </c>
      <c r="Z82" s="159" t="s">
        <v>1</v>
      </c>
    </row>
    <row r="83" spans="1:27" ht="14.1" customHeight="1" x14ac:dyDescent="0.3">
      <c r="A83" s="156" t="s">
        <v>180</v>
      </c>
      <c r="B83" s="309">
        <v>65</v>
      </c>
      <c r="C83" s="346"/>
      <c r="D83" s="309" t="s">
        <v>3</v>
      </c>
      <c r="E83" s="311"/>
      <c r="F83" s="309" t="s">
        <v>179</v>
      </c>
      <c r="G83" s="310"/>
      <c r="H83" s="310"/>
      <c r="I83" s="310"/>
      <c r="J83" s="311"/>
      <c r="K83" s="73"/>
      <c r="L83" s="73"/>
      <c r="M83" s="73"/>
      <c r="N83" s="73"/>
      <c r="O83" s="73"/>
      <c r="P83" s="73"/>
      <c r="Q83" s="73"/>
      <c r="R83" s="73"/>
      <c r="S83" s="73"/>
      <c r="T83" s="58"/>
      <c r="U83" s="15"/>
      <c r="V83" s="199">
        <v>189.95</v>
      </c>
      <c r="W83" s="200">
        <v>229.95</v>
      </c>
      <c r="X83" s="177" t="str">
        <f>IF(I83,I82,IF(J83,J82,IF(K83,K82,IF(L83,L82,IF(M83,M82,IF(N83,N82,IF(O83,O82,IF(P83,P82,IF(Q83,Q82,IF(R83,R82,IF(S83,S82,"")))))))))))</f>
        <v/>
      </c>
      <c r="Y83" s="94" t="str">
        <f>IF(SUM(I83:S83)&gt;0,SUM(I83:S83),"")</f>
        <v/>
      </c>
      <c r="Z83" s="92" t="str">
        <f>IFERROR(IF(Y83&lt;1,"",SUM(Y83*V83)),"")</f>
        <v/>
      </c>
      <c r="AA83" s="9">
        <f t="shared" ref="AA83" si="15">IFERROR(SUM(W83*Y83)-Z83,)</f>
        <v>0</v>
      </c>
    </row>
    <row r="84" spans="1:27" ht="10.199999999999999" customHeight="1" x14ac:dyDescent="0.3">
      <c r="A84" s="334" t="s">
        <v>144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</row>
    <row r="85" spans="1:27" ht="12" customHeight="1" x14ac:dyDescent="0.3">
      <c r="A85" s="159" t="s">
        <v>9</v>
      </c>
      <c r="B85" s="331" t="s">
        <v>27</v>
      </c>
      <c r="C85" s="332"/>
      <c r="D85" s="332"/>
      <c r="E85" s="332"/>
      <c r="F85" s="332"/>
      <c r="G85" s="332"/>
      <c r="H85" s="333"/>
      <c r="I85" s="272" t="s">
        <v>64</v>
      </c>
      <c r="J85" s="272"/>
      <c r="K85" s="272" t="s">
        <v>53</v>
      </c>
      <c r="L85" s="272"/>
      <c r="M85" s="42"/>
      <c r="N85" s="347"/>
      <c r="O85" s="347"/>
      <c r="P85" s="347"/>
      <c r="Q85" s="347"/>
      <c r="R85" s="347"/>
      <c r="S85" s="347"/>
      <c r="T85" s="347"/>
      <c r="U85" s="20"/>
      <c r="V85" s="159" t="s">
        <v>92</v>
      </c>
      <c r="W85" s="159" t="s">
        <v>91</v>
      </c>
      <c r="X85" s="206" t="s">
        <v>0</v>
      </c>
      <c r="Y85" s="159" t="s">
        <v>17</v>
      </c>
      <c r="Z85" s="159" t="s">
        <v>1</v>
      </c>
    </row>
    <row r="86" spans="1:27" ht="14.1" customHeight="1" x14ac:dyDescent="0.3">
      <c r="A86" s="8" t="s">
        <v>181</v>
      </c>
      <c r="B86" s="296" t="s">
        <v>182</v>
      </c>
      <c r="C86" s="290"/>
      <c r="D86" s="290"/>
      <c r="E86" s="290"/>
      <c r="F86" s="290"/>
      <c r="G86" s="290"/>
      <c r="H86" s="291"/>
      <c r="I86" s="296" t="s">
        <v>70</v>
      </c>
      <c r="J86" s="290"/>
      <c r="K86" s="360"/>
      <c r="L86" s="361"/>
      <c r="M86" s="35"/>
      <c r="N86" s="57"/>
      <c r="O86" s="57"/>
      <c r="P86" s="57"/>
      <c r="Q86" s="57"/>
      <c r="R86" s="57"/>
      <c r="S86" s="57"/>
      <c r="T86" s="57"/>
      <c r="U86" s="14"/>
      <c r="V86" s="240">
        <v>229.95</v>
      </c>
      <c r="W86" s="55">
        <v>229.95</v>
      </c>
      <c r="X86" s="88" t="str">
        <f>IF(K86,I86,"")</f>
        <v/>
      </c>
      <c r="Y86" s="86" t="str">
        <f t="shared" ref="Y86:Y95" si="16">IF(SUM(K86)&gt;0,SUM(K86),"")</f>
        <v/>
      </c>
      <c r="Z86" s="87" t="str">
        <f t="shared" ref="Z86:Z95" si="17">IFERROR(IF(Y86&lt;1,"",SUM(Y86*V86)),"")</f>
        <v/>
      </c>
      <c r="AA86" s="9">
        <f t="shared" ref="AA86:AA95" si="18">IFERROR(SUM(W86*Y86)-Z86,)</f>
        <v>0</v>
      </c>
    </row>
    <row r="87" spans="1:27" ht="14.1" customHeight="1" x14ac:dyDescent="0.3">
      <c r="A87" s="8" t="s">
        <v>183</v>
      </c>
      <c r="B87" s="276" t="s">
        <v>63</v>
      </c>
      <c r="C87" s="277"/>
      <c r="D87" s="277"/>
      <c r="E87" s="277"/>
      <c r="F87" s="277"/>
      <c r="G87" s="277"/>
      <c r="H87" s="278"/>
      <c r="I87" s="305" t="s">
        <v>71</v>
      </c>
      <c r="J87" s="276"/>
      <c r="K87" s="301"/>
      <c r="L87" s="302"/>
      <c r="M87" s="35"/>
      <c r="N87" s="57"/>
      <c r="O87" s="57"/>
      <c r="P87" s="57"/>
      <c r="Q87" s="57"/>
      <c r="R87" s="57"/>
      <c r="S87" s="57"/>
      <c r="T87" s="57"/>
      <c r="U87" s="14"/>
      <c r="V87" s="181">
        <v>299.95</v>
      </c>
      <c r="W87" s="40">
        <v>299.95</v>
      </c>
      <c r="X87" s="89" t="str">
        <f>IF(K87,K87,"")</f>
        <v/>
      </c>
      <c r="Y87" s="90" t="str">
        <f t="shared" si="16"/>
        <v/>
      </c>
      <c r="Z87" s="87" t="str">
        <f t="shared" si="17"/>
        <v/>
      </c>
      <c r="AA87" s="9">
        <f t="shared" si="18"/>
        <v>0</v>
      </c>
    </row>
    <row r="88" spans="1:27" ht="14.1" customHeight="1" x14ac:dyDescent="0.3">
      <c r="A88" s="8" t="s">
        <v>184</v>
      </c>
      <c r="B88" s="276" t="s">
        <v>185</v>
      </c>
      <c r="C88" s="277"/>
      <c r="D88" s="277"/>
      <c r="E88" s="277"/>
      <c r="F88" s="277"/>
      <c r="G88" s="277"/>
      <c r="H88" s="278"/>
      <c r="I88" s="305" t="s">
        <v>67</v>
      </c>
      <c r="J88" s="276"/>
      <c r="K88" s="301"/>
      <c r="L88" s="302"/>
      <c r="M88" s="35"/>
      <c r="N88" s="57"/>
      <c r="O88" s="57"/>
      <c r="P88" s="57"/>
      <c r="Q88" s="57"/>
      <c r="R88" s="57"/>
      <c r="S88" s="57"/>
      <c r="T88" s="57"/>
      <c r="U88" s="14"/>
      <c r="V88" s="181">
        <v>179.95</v>
      </c>
      <c r="W88" s="40">
        <v>179.95</v>
      </c>
      <c r="X88" s="89" t="str">
        <f>IF(K88,K88,"")</f>
        <v/>
      </c>
      <c r="Y88" s="90" t="str">
        <f t="shared" si="16"/>
        <v/>
      </c>
      <c r="Z88" s="87" t="str">
        <f t="shared" si="17"/>
        <v/>
      </c>
      <c r="AA88" s="9">
        <f t="shared" si="18"/>
        <v>0</v>
      </c>
    </row>
    <row r="89" spans="1:27" ht="14.1" customHeight="1" x14ac:dyDescent="0.3">
      <c r="A89" s="7" t="s">
        <v>186</v>
      </c>
      <c r="B89" s="276" t="s">
        <v>187</v>
      </c>
      <c r="C89" s="277"/>
      <c r="D89" s="277"/>
      <c r="E89" s="277"/>
      <c r="F89" s="277"/>
      <c r="G89" s="277"/>
      <c r="H89" s="278"/>
      <c r="I89" s="305" t="s">
        <v>68</v>
      </c>
      <c r="J89" s="276"/>
      <c r="K89" s="301"/>
      <c r="L89" s="302"/>
      <c r="M89" s="35"/>
      <c r="N89" s="57"/>
      <c r="O89" s="57"/>
      <c r="P89" s="57"/>
      <c r="Q89" s="57"/>
      <c r="R89" s="57"/>
      <c r="S89" s="57"/>
      <c r="T89" s="57"/>
      <c r="U89" s="14"/>
      <c r="V89" s="181">
        <v>159.94999999999999</v>
      </c>
      <c r="W89" s="40">
        <v>159.94999999999999</v>
      </c>
      <c r="X89" s="89" t="str">
        <f>IF(K89,K89,"")</f>
        <v/>
      </c>
      <c r="Y89" s="90" t="str">
        <f t="shared" si="16"/>
        <v/>
      </c>
      <c r="Z89" s="87" t="str">
        <f t="shared" si="17"/>
        <v/>
      </c>
      <c r="AA89" s="9">
        <f t="shared" si="18"/>
        <v>0</v>
      </c>
    </row>
    <row r="90" spans="1:27" ht="14.1" customHeight="1" x14ac:dyDescent="0.3">
      <c r="A90" s="17" t="s">
        <v>188</v>
      </c>
      <c r="B90" s="276" t="s">
        <v>189</v>
      </c>
      <c r="C90" s="277"/>
      <c r="D90" s="277"/>
      <c r="E90" s="277"/>
      <c r="F90" s="277"/>
      <c r="G90" s="277"/>
      <c r="H90" s="278"/>
      <c r="I90" s="305" t="s">
        <v>69</v>
      </c>
      <c r="J90" s="276"/>
      <c r="K90" s="301"/>
      <c r="L90" s="302"/>
      <c r="M90" s="35"/>
      <c r="N90" s="57"/>
      <c r="O90" s="57"/>
      <c r="P90" s="57"/>
      <c r="Q90" s="57"/>
      <c r="R90" s="57"/>
      <c r="S90" s="57"/>
      <c r="T90" s="57"/>
      <c r="U90" s="14"/>
      <c r="V90" s="181">
        <v>139.94999999999999</v>
      </c>
      <c r="W90" s="40">
        <v>139.94999999999999</v>
      </c>
      <c r="X90" s="89" t="str">
        <f>IF(K90,K90,"")</f>
        <v/>
      </c>
      <c r="Y90" s="90" t="str">
        <f t="shared" si="16"/>
        <v/>
      </c>
      <c r="Z90" s="87" t="str">
        <f t="shared" si="17"/>
        <v/>
      </c>
      <c r="AA90" s="9">
        <f t="shared" si="18"/>
        <v>0</v>
      </c>
    </row>
    <row r="91" spans="1:27" ht="14.1" customHeight="1" x14ac:dyDescent="0.3">
      <c r="A91" s="8" t="s">
        <v>190</v>
      </c>
      <c r="B91" s="276" t="s">
        <v>191</v>
      </c>
      <c r="C91" s="277"/>
      <c r="D91" s="277"/>
      <c r="E91" s="277"/>
      <c r="F91" s="277"/>
      <c r="G91" s="277"/>
      <c r="H91" s="278"/>
      <c r="I91" s="305" t="s">
        <v>192</v>
      </c>
      <c r="J91" s="276"/>
      <c r="K91" s="301"/>
      <c r="L91" s="302"/>
      <c r="M91" s="35"/>
      <c r="N91" s="57"/>
      <c r="O91" s="57"/>
      <c r="P91" s="57"/>
      <c r="Q91" s="57"/>
      <c r="R91" s="57"/>
      <c r="S91" s="57"/>
      <c r="T91" s="57"/>
      <c r="U91" s="14"/>
      <c r="V91" s="181">
        <v>229.95</v>
      </c>
      <c r="W91" s="40">
        <v>229.95</v>
      </c>
      <c r="X91" s="89"/>
      <c r="Y91" s="90" t="str">
        <f t="shared" si="16"/>
        <v/>
      </c>
      <c r="Z91" s="87" t="str">
        <f t="shared" si="17"/>
        <v/>
      </c>
      <c r="AA91" s="9">
        <f t="shared" si="18"/>
        <v>0</v>
      </c>
    </row>
    <row r="92" spans="1:27" ht="14.1" customHeight="1" x14ac:dyDescent="0.3">
      <c r="A92" s="8" t="s">
        <v>193</v>
      </c>
      <c r="B92" s="276" t="s">
        <v>194</v>
      </c>
      <c r="C92" s="277"/>
      <c r="D92" s="277"/>
      <c r="E92" s="277"/>
      <c r="F92" s="277"/>
      <c r="G92" s="277"/>
      <c r="H92" s="278"/>
      <c r="I92" s="305" t="s">
        <v>66</v>
      </c>
      <c r="J92" s="276"/>
      <c r="K92" s="301"/>
      <c r="L92" s="302"/>
      <c r="M92" s="35"/>
      <c r="N92" s="57"/>
      <c r="O92" s="57"/>
      <c r="P92" s="57"/>
      <c r="Q92" s="57"/>
      <c r="R92" s="57"/>
      <c r="S92" s="57"/>
      <c r="T92" s="57"/>
      <c r="U92" s="14"/>
      <c r="V92" s="181">
        <v>269.95</v>
      </c>
      <c r="W92" s="40">
        <v>269.95</v>
      </c>
      <c r="X92" s="89"/>
      <c r="Y92" s="90" t="str">
        <f t="shared" si="16"/>
        <v/>
      </c>
      <c r="Z92" s="87" t="str">
        <f t="shared" si="17"/>
        <v/>
      </c>
      <c r="AA92" s="9">
        <f t="shared" si="18"/>
        <v>0</v>
      </c>
    </row>
    <row r="93" spans="1:27" ht="14.1" customHeight="1" x14ac:dyDescent="0.3">
      <c r="A93" s="8" t="s">
        <v>195</v>
      </c>
      <c r="B93" s="276" t="s">
        <v>196</v>
      </c>
      <c r="C93" s="277"/>
      <c r="D93" s="277"/>
      <c r="E93" s="277"/>
      <c r="F93" s="277"/>
      <c r="G93" s="277"/>
      <c r="H93" s="278"/>
      <c r="I93" s="305" t="s">
        <v>65</v>
      </c>
      <c r="J93" s="276"/>
      <c r="K93" s="301"/>
      <c r="L93" s="302"/>
      <c r="M93" s="35"/>
      <c r="N93" s="57"/>
      <c r="O93" s="57"/>
      <c r="P93" s="57"/>
      <c r="Q93" s="57"/>
      <c r="R93" s="57"/>
      <c r="S93" s="57"/>
      <c r="T93" s="57"/>
      <c r="U93" s="14"/>
      <c r="V93" s="181">
        <v>179.95</v>
      </c>
      <c r="W93" s="40">
        <v>179.95</v>
      </c>
      <c r="X93" s="89"/>
      <c r="Y93" s="90" t="str">
        <f t="shared" si="16"/>
        <v/>
      </c>
      <c r="Z93" s="87" t="str">
        <f t="shared" si="17"/>
        <v/>
      </c>
      <c r="AA93" s="9">
        <f t="shared" si="18"/>
        <v>0</v>
      </c>
    </row>
    <row r="94" spans="1:27" ht="14.1" customHeight="1" x14ac:dyDescent="0.3">
      <c r="A94" s="8" t="s">
        <v>197</v>
      </c>
      <c r="B94" s="276" t="s">
        <v>198</v>
      </c>
      <c r="C94" s="277"/>
      <c r="D94" s="277"/>
      <c r="E94" s="277"/>
      <c r="F94" s="277"/>
      <c r="G94" s="277"/>
      <c r="H94" s="278"/>
      <c r="I94" s="305" t="s">
        <v>199</v>
      </c>
      <c r="J94" s="276"/>
      <c r="K94" s="301"/>
      <c r="L94" s="302"/>
      <c r="M94" s="35"/>
      <c r="N94" s="57"/>
      <c r="O94" s="57"/>
      <c r="P94" s="57"/>
      <c r="Q94" s="57"/>
      <c r="R94" s="57"/>
      <c r="S94" s="57"/>
      <c r="T94" s="57"/>
      <c r="U94" s="14"/>
      <c r="V94" s="181">
        <v>109.95</v>
      </c>
      <c r="W94" s="40">
        <v>109.95</v>
      </c>
      <c r="X94" s="89"/>
      <c r="Y94" s="90" t="str">
        <f t="shared" si="16"/>
        <v/>
      </c>
      <c r="Z94" s="87" t="str">
        <f t="shared" si="17"/>
        <v/>
      </c>
      <c r="AA94" s="9">
        <f t="shared" si="18"/>
        <v>0</v>
      </c>
    </row>
    <row r="95" spans="1:27" ht="14.1" customHeight="1" x14ac:dyDescent="0.3">
      <c r="A95" s="8" t="s">
        <v>200</v>
      </c>
      <c r="B95" s="313" t="s">
        <v>201</v>
      </c>
      <c r="C95" s="314"/>
      <c r="D95" s="314"/>
      <c r="E95" s="314"/>
      <c r="F95" s="314"/>
      <c r="G95" s="314"/>
      <c r="H95" s="315"/>
      <c r="I95" s="312" t="s">
        <v>66</v>
      </c>
      <c r="J95" s="313"/>
      <c r="K95" s="316"/>
      <c r="L95" s="317"/>
      <c r="M95" s="68"/>
      <c r="N95" s="157"/>
      <c r="O95" s="157"/>
      <c r="P95" s="157"/>
      <c r="Q95" s="157"/>
      <c r="R95" s="157"/>
      <c r="S95" s="157"/>
      <c r="T95" s="157"/>
      <c r="U95" s="14"/>
      <c r="V95" s="241">
        <v>79.95</v>
      </c>
      <c r="W95" s="41">
        <v>79.95</v>
      </c>
      <c r="X95" s="209"/>
      <c r="Y95" s="91" t="str">
        <f t="shared" si="16"/>
        <v/>
      </c>
      <c r="Z95" s="92" t="str">
        <f t="shared" si="17"/>
        <v/>
      </c>
      <c r="AA95" s="9">
        <f t="shared" si="18"/>
        <v>0</v>
      </c>
    </row>
    <row r="96" spans="1:27" s="10" customFormat="1" ht="10.199999999999999" customHeight="1" x14ac:dyDescent="0.3">
      <c r="A96" s="297" t="s">
        <v>242</v>
      </c>
      <c r="B96" s="297"/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</row>
    <row r="97" spans="1:28" s="2" customFormat="1" ht="12" customHeight="1" x14ac:dyDescent="0.3">
      <c r="A97" s="159" t="s">
        <v>9</v>
      </c>
      <c r="B97" s="272" t="s">
        <v>27</v>
      </c>
      <c r="C97" s="272"/>
      <c r="D97" s="272"/>
      <c r="E97" s="272"/>
      <c r="F97" s="272"/>
      <c r="G97" s="272"/>
      <c r="H97" s="272"/>
      <c r="I97" s="272"/>
      <c r="J97" s="272"/>
      <c r="K97" s="159">
        <v>90</v>
      </c>
      <c r="L97" s="159">
        <v>95</v>
      </c>
      <c r="M97" s="159">
        <v>100</v>
      </c>
      <c r="N97" s="159">
        <v>105</v>
      </c>
      <c r="O97" s="159">
        <v>110</v>
      </c>
      <c r="P97" s="159">
        <v>115</v>
      </c>
      <c r="Q97" s="159">
        <v>120</v>
      </c>
      <c r="R97" s="159">
        <v>125</v>
      </c>
      <c r="S97" s="159">
        <v>130</v>
      </c>
      <c r="T97" s="159">
        <v>135</v>
      </c>
      <c r="U97" s="150"/>
      <c r="V97" s="159" t="s">
        <v>92</v>
      </c>
      <c r="W97" s="159" t="s">
        <v>91</v>
      </c>
      <c r="X97" s="159" t="s">
        <v>0</v>
      </c>
      <c r="Y97" s="159" t="s">
        <v>17</v>
      </c>
      <c r="Z97" s="159" t="s">
        <v>1</v>
      </c>
    </row>
    <row r="98" spans="1:28" ht="14.1" customHeight="1" x14ac:dyDescent="0.3">
      <c r="A98" s="29" t="s">
        <v>202</v>
      </c>
      <c r="B98" s="296" t="s">
        <v>206</v>
      </c>
      <c r="C98" s="290"/>
      <c r="D98" s="290"/>
      <c r="E98" s="290"/>
      <c r="F98" s="290"/>
      <c r="G98" s="290"/>
      <c r="H98" s="290"/>
      <c r="I98" s="290"/>
      <c r="J98" s="290"/>
      <c r="K98" s="56"/>
      <c r="L98" s="57"/>
      <c r="M98" s="57"/>
      <c r="N98" s="57"/>
      <c r="O98" s="57"/>
      <c r="P98" s="210"/>
      <c r="Q98" s="210"/>
      <c r="R98" s="210"/>
      <c r="S98" s="210"/>
      <c r="T98" s="210"/>
      <c r="U98" s="14"/>
      <c r="V98" s="240">
        <v>109.95</v>
      </c>
      <c r="W98" s="55">
        <v>109.95</v>
      </c>
      <c r="X98" s="86" t="str">
        <f>IF(P98,P97,IF(Q98,Q97,IF(R98,R97,IF(S98,S97,IF(T98,T97,"")))))</f>
        <v/>
      </c>
      <c r="Y98" s="86" t="str">
        <f>IF(SUM(M98:T98)&gt;0,SUM(M98:T98),"")</f>
        <v/>
      </c>
      <c r="Z98" s="87" t="str">
        <f t="shared" ref="Z98:Z127" si="19">IFERROR(IF(Y98&lt;1,"",SUM(Y98*V98)),"")</f>
        <v/>
      </c>
      <c r="AA98" s="9">
        <f t="shared" ref="AA98:AA101" si="20">IFERROR(SUM(W98*Y98)-Z98,)</f>
        <v>0</v>
      </c>
    </row>
    <row r="99" spans="1:28" ht="14.1" customHeight="1" x14ac:dyDescent="0.3">
      <c r="A99" s="8" t="s">
        <v>203</v>
      </c>
      <c r="B99" s="276" t="s">
        <v>207</v>
      </c>
      <c r="C99" s="277"/>
      <c r="D99" s="277"/>
      <c r="E99" s="277"/>
      <c r="F99" s="277"/>
      <c r="G99" s="277"/>
      <c r="H99" s="277"/>
      <c r="I99" s="277"/>
      <c r="J99" s="277"/>
      <c r="K99" s="111"/>
      <c r="L99" s="57"/>
      <c r="M99" s="57"/>
      <c r="N99" s="57"/>
      <c r="O99" s="57"/>
      <c r="P99" s="151"/>
      <c r="Q99" s="151"/>
      <c r="R99" s="151"/>
      <c r="S99" s="151"/>
      <c r="T99" s="151"/>
      <c r="U99" s="14"/>
      <c r="V99" s="181">
        <v>109.95</v>
      </c>
      <c r="W99" s="40">
        <v>109.95</v>
      </c>
      <c r="X99" s="90" t="str">
        <f>IF(P99,P97,IF(Q99,Q97,IF(R99,R97,IF(S99,S97,IF(T99,T97,"")))))</f>
        <v/>
      </c>
      <c r="Y99" s="90" t="str">
        <f>IF(SUM(M99:T99)&gt;0,SUM(M99:T99),"")</f>
        <v/>
      </c>
      <c r="Z99" s="87" t="str">
        <f t="shared" si="19"/>
        <v/>
      </c>
      <c r="AA99" s="9">
        <f t="shared" si="20"/>
        <v>0</v>
      </c>
    </row>
    <row r="100" spans="1:28" ht="14.1" customHeight="1" x14ac:dyDescent="0.3">
      <c r="A100" s="23" t="s">
        <v>204</v>
      </c>
      <c r="B100" s="276" t="s">
        <v>208</v>
      </c>
      <c r="C100" s="277"/>
      <c r="D100" s="277"/>
      <c r="E100" s="277"/>
      <c r="F100" s="277"/>
      <c r="G100" s="277"/>
      <c r="H100" s="277"/>
      <c r="I100" s="277"/>
      <c r="J100" s="278"/>
      <c r="K100" s="151"/>
      <c r="L100" s="151"/>
      <c r="M100" s="151"/>
      <c r="N100" s="152"/>
      <c r="O100" s="151"/>
      <c r="P100" s="335"/>
      <c r="Q100" s="335"/>
      <c r="R100" s="335"/>
      <c r="S100" s="335"/>
      <c r="T100" s="335"/>
      <c r="U100" s="14"/>
      <c r="V100" s="241">
        <v>54.95</v>
      </c>
      <c r="W100" s="41">
        <v>54.95</v>
      </c>
      <c r="X100" s="91" t="str">
        <f>IF(K100,K97,IF(L100,L97,IF(M100,M97,IF(N100,N97,IF(O100,O97,"")))))</f>
        <v/>
      </c>
      <c r="Y100" s="91" t="str">
        <f>IF(SUM(J100:Q100)&gt;0,SUM(J100:Q100),"")</f>
        <v/>
      </c>
      <c r="Z100" s="92" t="str">
        <f t="shared" si="19"/>
        <v/>
      </c>
      <c r="AA100" s="9">
        <f t="shared" si="20"/>
        <v>0</v>
      </c>
    </row>
    <row r="101" spans="1:28" ht="14.1" customHeight="1" x14ac:dyDescent="0.3">
      <c r="A101" s="17" t="s">
        <v>205</v>
      </c>
      <c r="B101" s="276" t="s">
        <v>209</v>
      </c>
      <c r="C101" s="277"/>
      <c r="D101" s="277"/>
      <c r="E101" s="277"/>
      <c r="F101" s="277"/>
      <c r="G101" s="277"/>
      <c r="H101" s="277"/>
      <c r="I101" s="277"/>
      <c r="J101" s="278"/>
      <c r="K101" s="151"/>
      <c r="L101" s="151"/>
      <c r="M101" s="151"/>
      <c r="N101" s="151"/>
      <c r="O101" s="151"/>
      <c r="P101" s="336"/>
      <c r="Q101" s="336"/>
      <c r="R101" s="336"/>
      <c r="S101" s="336"/>
      <c r="T101" s="336"/>
      <c r="U101" s="20"/>
      <c r="V101" s="181">
        <v>54.95</v>
      </c>
      <c r="W101" s="40">
        <v>54.95</v>
      </c>
      <c r="X101" s="90" t="str">
        <f>IF(K101,K97,IF(L101,L97,IF(M101,M97,IF(N101,N97,IF(O101,O97,"")))))</f>
        <v/>
      </c>
      <c r="Y101" s="90" t="str">
        <f>IF(SUM(I101:P101)&gt;0,SUM(I101:P101),"")</f>
        <v/>
      </c>
      <c r="Z101" s="93" t="str">
        <f t="shared" si="19"/>
        <v/>
      </c>
      <c r="AA101" s="9">
        <f t="shared" si="20"/>
        <v>0</v>
      </c>
    </row>
    <row r="102" spans="1:28" s="10" customFormat="1" ht="10.199999999999999" customHeight="1" x14ac:dyDescent="0.3">
      <c r="A102" s="297" t="s">
        <v>244</v>
      </c>
      <c r="B102" s="297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</row>
    <row r="103" spans="1:28" ht="12" customHeight="1" x14ac:dyDescent="0.3">
      <c r="A103" s="159" t="s">
        <v>9</v>
      </c>
      <c r="B103" s="272" t="s">
        <v>27</v>
      </c>
      <c r="C103" s="272"/>
      <c r="D103" s="272"/>
      <c r="E103" s="272"/>
      <c r="F103" s="272"/>
      <c r="G103" s="272"/>
      <c r="H103" s="272"/>
      <c r="I103" s="272"/>
      <c r="J103" s="272"/>
      <c r="K103" s="211">
        <v>54</v>
      </c>
      <c r="L103" s="211">
        <v>56</v>
      </c>
      <c r="M103" s="211">
        <v>58</v>
      </c>
      <c r="N103" s="211">
        <v>60</v>
      </c>
      <c r="O103" s="211">
        <v>61</v>
      </c>
      <c r="P103" s="206"/>
      <c r="Q103" s="206" t="s">
        <v>227</v>
      </c>
      <c r="R103" s="206" t="s">
        <v>228</v>
      </c>
      <c r="S103" s="206" t="s">
        <v>229</v>
      </c>
      <c r="T103" s="206"/>
      <c r="U103" s="212"/>
      <c r="V103" s="159" t="s">
        <v>92</v>
      </c>
      <c r="W103" s="159" t="s">
        <v>91</v>
      </c>
      <c r="X103" s="159" t="s">
        <v>0</v>
      </c>
      <c r="Y103" s="159" t="s">
        <v>17</v>
      </c>
      <c r="Z103" s="159" t="s">
        <v>1</v>
      </c>
    </row>
    <row r="104" spans="1:28" s="10" customFormat="1" ht="14.1" customHeight="1" x14ac:dyDescent="0.3">
      <c r="A104" s="11" t="s">
        <v>215</v>
      </c>
      <c r="B104" s="296" t="s">
        <v>216</v>
      </c>
      <c r="C104" s="290"/>
      <c r="D104" s="290"/>
      <c r="E104" s="290"/>
      <c r="F104" s="290"/>
      <c r="G104" s="290"/>
      <c r="H104" s="290"/>
      <c r="I104" s="290"/>
      <c r="J104" s="291"/>
      <c r="K104" s="210"/>
      <c r="L104" s="210"/>
      <c r="M104" s="210"/>
      <c r="N104" s="210"/>
      <c r="O104" s="210"/>
      <c r="P104" s="110"/>
      <c r="Q104" s="110"/>
      <c r="R104" s="110"/>
      <c r="S104" s="110"/>
      <c r="T104" s="110"/>
      <c r="U104" s="66"/>
      <c r="V104" s="242">
        <v>399.95</v>
      </c>
      <c r="W104" s="246">
        <v>429.95</v>
      </c>
      <c r="X104" s="86" t="str">
        <f>IF(K104,K103,IF(L104,L103,IF(M104,M103,IF(N104,N103,IF(O104,O103,"")))))</f>
        <v/>
      </c>
      <c r="Y104" s="86" t="str">
        <f>IF(SUM(I104:P104)&gt;0,SUM(I104:P104),"")</f>
        <v/>
      </c>
      <c r="Z104" s="232" t="str">
        <f t="shared" ref="Z104:Z119" si="21">IFERROR(IF(Y104&lt;1,"",SUM(Y104*V104)),"")</f>
        <v/>
      </c>
      <c r="AA104" s="9">
        <f t="shared" ref="AA104:AA109" si="22">IFERROR(SUM(W104*Y104)-Z104,)</f>
        <v>0</v>
      </c>
    </row>
    <row r="105" spans="1:28" s="10" customFormat="1" ht="14.1" customHeight="1" x14ac:dyDescent="0.3">
      <c r="A105" s="17" t="s">
        <v>217</v>
      </c>
      <c r="B105" s="276" t="s">
        <v>218</v>
      </c>
      <c r="C105" s="277"/>
      <c r="D105" s="277"/>
      <c r="E105" s="277"/>
      <c r="F105" s="277"/>
      <c r="G105" s="277"/>
      <c r="H105" s="277"/>
      <c r="I105" s="277"/>
      <c r="J105" s="278"/>
      <c r="K105" s="151"/>
      <c r="L105" s="151"/>
      <c r="M105" s="151"/>
      <c r="N105" s="151"/>
      <c r="O105" s="151"/>
      <c r="P105" s="110"/>
      <c r="Q105" s="110"/>
      <c r="R105" s="110"/>
      <c r="S105" s="110"/>
      <c r="T105" s="110"/>
      <c r="U105" s="66"/>
      <c r="V105" s="243">
        <v>249.95</v>
      </c>
      <c r="W105" s="247">
        <v>299.95</v>
      </c>
      <c r="X105" s="90" t="str">
        <f>IF(K105,K103,IF(L105,L103,IF(M105,M103,IF(N105,N103,IF(O105,O103,"")))))</f>
        <v/>
      </c>
      <c r="Y105" s="90" t="str">
        <f>IF(SUM(I105:P105)&gt;0,SUM(I105:P105),"")</f>
        <v/>
      </c>
      <c r="Z105" s="233" t="str">
        <f t="shared" si="21"/>
        <v/>
      </c>
      <c r="AA105" s="9">
        <f t="shared" si="22"/>
        <v>0</v>
      </c>
    </row>
    <row r="106" spans="1:28" ht="14.1" customHeight="1" x14ac:dyDescent="0.3">
      <c r="A106" s="17" t="s">
        <v>219</v>
      </c>
      <c r="B106" s="276" t="s">
        <v>220</v>
      </c>
      <c r="C106" s="277"/>
      <c r="D106" s="277"/>
      <c r="E106" s="277"/>
      <c r="F106" s="277"/>
      <c r="G106" s="277"/>
      <c r="H106" s="277"/>
      <c r="I106" s="277"/>
      <c r="J106" s="278"/>
      <c r="K106" s="154"/>
      <c r="L106" s="154"/>
      <c r="M106" s="154"/>
      <c r="N106" s="151"/>
      <c r="O106" s="151"/>
      <c r="P106" s="110"/>
      <c r="Q106" s="110"/>
      <c r="R106" s="110"/>
      <c r="S106" s="110"/>
      <c r="T106" s="110"/>
      <c r="U106" s="66"/>
      <c r="V106" s="243">
        <v>249.95</v>
      </c>
      <c r="W106" s="247">
        <v>299.95</v>
      </c>
      <c r="X106" s="90" t="str">
        <f>IF(K106,K103,IF(L106,L103,IF(M106,M103,IF(N106,N103,IF(O106,O103,"")))))</f>
        <v/>
      </c>
      <c r="Y106" s="90" t="str">
        <f>IF(SUM(I106:P106)&gt;0,SUM(I106:P106),"")</f>
        <v/>
      </c>
      <c r="Z106" s="233" t="str">
        <f t="shared" si="21"/>
        <v/>
      </c>
      <c r="AA106" s="9">
        <f t="shared" si="22"/>
        <v>0</v>
      </c>
      <c r="AB106" s="28"/>
    </row>
    <row r="107" spans="1:28" ht="14.1" customHeight="1" x14ac:dyDescent="0.25">
      <c r="A107" s="169" t="s">
        <v>221</v>
      </c>
      <c r="B107" s="276" t="s">
        <v>222</v>
      </c>
      <c r="C107" s="277"/>
      <c r="D107" s="277"/>
      <c r="E107" s="277"/>
      <c r="F107" s="277"/>
      <c r="G107" s="277"/>
      <c r="H107" s="277"/>
      <c r="I107" s="277"/>
      <c r="J107" s="278"/>
      <c r="K107" s="151"/>
      <c r="L107" s="151"/>
      <c r="M107" s="151"/>
      <c r="N107" s="164"/>
      <c r="O107" s="164"/>
      <c r="P107" s="110"/>
      <c r="Q107" s="110"/>
      <c r="R107" s="110"/>
      <c r="S107" s="110"/>
      <c r="T107" s="110"/>
      <c r="U107" s="66"/>
      <c r="V107" s="243">
        <v>179.95</v>
      </c>
      <c r="W107" s="247">
        <v>199.95</v>
      </c>
      <c r="X107" s="90" t="str">
        <f>IF(K107,K103,IF(L107,L103,IF(M107,M103,IF(N107,N103,IF(O107,O103,"")))))</f>
        <v/>
      </c>
      <c r="Y107" s="90" t="str">
        <f>IF(SUM(I107:P107)&gt;0,SUM(I107:P107),"")</f>
        <v/>
      </c>
      <c r="Z107" s="233" t="str">
        <f t="shared" si="21"/>
        <v/>
      </c>
      <c r="AA107" s="9">
        <f t="shared" si="22"/>
        <v>0</v>
      </c>
    </row>
    <row r="108" spans="1:28" s="10" customFormat="1" ht="14.25" hidden="1" customHeight="1" x14ac:dyDescent="0.2">
      <c r="A108" s="174" t="s">
        <v>230</v>
      </c>
      <c r="B108" s="309" t="s">
        <v>231</v>
      </c>
      <c r="C108" s="310"/>
      <c r="D108" s="310"/>
      <c r="E108" s="310"/>
      <c r="F108" s="310"/>
      <c r="G108" s="310"/>
      <c r="H108" s="310"/>
      <c r="I108" s="310"/>
      <c r="J108" s="310"/>
      <c r="K108" s="290"/>
      <c r="L108" s="318"/>
      <c r="M108" s="318"/>
      <c r="N108" s="319"/>
      <c r="O108" s="319"/>
      <c r="P108" s="319"/>
      <c r="Q108" s="320"/>
      <c r="R108" s="173"/>
      <c r="S108" s="168"/>
      <c r="T108" s="168"/>
      <c r="U108" s="66"/>
      <c r="V108" s="244">
        <v>249.95</v>
      </c>
      <c r="W108" s="248">
        <v>299.95</v>
      </c>
      <c r="X108" s="91" t="str">
        <f t="shared" ref="X108" si="23">IF(K108,K104,IF(L108,L104,IF(M108,M104,IF(N108,N104,IF(O108,O104,"")))))</f>
        <v/>
      </c>
      <c r="Y108" s="234" t="str">
        <f>IF(SUM(I108:R108)&gt;0,SUM(I108:R108),"")</f>
        <v/>
      </c>
      <c r="Z108" s="235" t="str">
        <f t="shared" ref="Z108:Z109" si="24">IFERROR(IF(Y108&lt;1,"",SUM(Y108*V108)),"")</f>
        <v/>
      </c>
      <c r="AA108" s="9">
        <f t="shared" si="22"/>
        <v>0</v>
      </c>
    </row>
    <row r="109" spans="1:28" s="10" customFormat="1" ht="14.1" customHeight="1" x14ac:dyDescent="0.25">
      <c r="A109" s="213" t="s">
        <v>230</v>
      </c>
      <c r="B109" s="313" t="s">
        <v>231</v>
      </c>
      <c r="C109" s="314"/>
      <c r="D109" s="314"/>
      <c r="E109" s="314"/>
      <c r="F109" s="314"/>
      <c r="G109" s="314"/>
      <c r="H109" s="314"/>
      <c r="I109" s="314"/>
      <c r="J109" s="315"/>
      <c r="K109" s="214"/>
      <c r="L109" s="215"/>
      <c r="M109" s="215"/>
      <c r="N109" s="216"/>
      <c r="O109" s="216"/>
      <c r="P109" s="216"/>
      <c r="Q109" s="154"/>
      <c r="R109" s="154"/>
      <c r="S109" s="154"/>
      <c r="T109" s="217"/>
      <c r="U109" s="66"/>
      <c r="V109" s="245">
        <v>249.95</v>
      </c>
      <c r="W109" s="249">
        <v>299.95</v>
      </c>
      <c r="X109" s="91" t="str">
        <f>IF(Q109,Q103,IF(R109,R103,IF(S109,S103,IF(N109,N105,IF(O109,O105,"")))))</f>
        <v/>
      </c>
      <c r="Y109" s="91" t="str">
        <f>IF(SUM(I109:S109)&gt;0,SUM(I109:S109),"")</f>
        <v/>
      </c>
      <c r="Z109" s="236" t="str">
        <f t="shared" si="24"/>
        <v/>
      </c>
      <c r="AA109" s="9">
        <f t="shared" si="22"/>
        <v>0</v>
      </c>
    </row>
    <row r="110" spans="1:28" ht="10.199999999999999" customHeight="1" x14ac:dyDescent="0.3">
      <c r="A110" s="323" t="s">
        <v>245</v>
      </c>
      <c r="B110" s="323"/>
      <c r="C110" s="323"/>
      <c r="D110" s="323"/>
      <c r="E110" s="323"/>
      <c r="F110" s="323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</row>
    <row r="111" spans="1:28" s="10" customFormat="1" ht="12" customHeight="1" x14ac:dyDescent="0.3">
      <c r="A111" s="159" t="s">
        <v>9</v>
      </c>
      <c r="B111" s="272" t="s">
        <v>27</v>
      </c>
      <c r="C111" s="272"/>
      <c r="D111" s="272"/>
      <c r="E111" s="272"/>
      <c r="F111" s="272"/>
      <c r="G111" s="272"/>
      <c r="H111" s="272"/>
      <c r="I111" s="272"/>
      <c r="J111" s="272"/>
      <c r="K111" s="298" t="s">
        <v>53</v>
      </c>
      <c r="L111" s="298"/>
      <c r="M111" s="218"/>
      <c r="N111" s="218"/>
      <c r="O111" s="218"/>
      <c r="P111" s="212"/>
      <c r="Q111" s="212"/>
      <c r="R111" s="212"/>
      <c r="S111" s="212"/>
      <c r="T111" s="212"/>
      <c r="U111" s="212"/>
      <c r="V111" s="159" t="s">
        <v>92</v>
      </c>
      <c r="W111" s="159" t="s">
        <v>91</v>
      </c>
      <c r="X111" s="159"/>
      <c r="Y111" s="159" t="s">
        <v>17</v>
      </c>
      <c r="Z111" s="159" t="s">
        <v>1</v>
      </c>
    </row>
    <row r="112" spans="1:28" ht="14.1" customHeight="1" x14ac:dyDescent="0.3">
      <c r="A112" s="3" t="s">
        <v>233</v>
      </c>
      <c r="B112" s="296" t="s">
        <v>234</v>
      </c>
      <c r="C112" s="290"/>
      <c r="D112" s="290"/>
      <c r="E112" s="290"/>
      <c r="F112" s="290"/>
      <c r="G112" s="290"/>
      <c r="H112" s="290"/>
      <c r="I112" s="290"/>
      <c r="J112" s="291"/>
      <c r="K112" s="299"/>
      <c r="L112" s="300"/>
      <c r="M112" s="62"/>
      <c r="N112" s="62"/>
      <c r="O112" s="62"/>
      <c r="P112" s="62"/>
      <c r="Q112" s="62"/>
      <c r="R112" s="62"/>
      <c r="S112" s="62"/>
      <c r="T112" s="63"/>
      <c r="U112" s="66"/>
      <c r="V112" s="242">
        <v>119.95</v>
      </c>
      <c r="W112" s="246">
        <v>119.95</v>
      </c>
      <c r="X112" s="321"/>
      <c r="Y112" s="86" t="str">
        <f t="shared" ref="Y112:Y119" si="25">IF(K112,K112,"")</f>
        <v/>
      </c>
      <c r="Z112" s="232" t="str">
        <f t="shared" si="21"/>
        <v/>
      </c>
      <c r="AA112" s="9">
        <f t="shared" ref="AA112:AA119" si="26">IFERROR(SUM(W112*Y112)-Z112,)</f>
        <v>0</v>
      </c>
    </row>
    <row r="113" spans="1:27" s="10" customFormat="1" ht="14.1" customHeight="1" x14ac:dyDescent="0.3">
      <c r="A113" s="3" t="s">
        <v>235</v>
      </c>
      <c r="B113" s="276" t="s">
        <v>236</v>
      </c>
      <c r="C113" s="277"/>
      <c r="D113" s="277"/>
      <c r="E113" s="277"/>
      <c r="F113" s="277"/>
      <c r="G113" s="277"/>
      <c r="H113" s="277"/>
      <c r="I113" s="277"/>
      <c r="J113" s="278"/>
      <c r="K113" s="270"/>
      <c r="L113" s="271"/>
      <c r="M113" s="62"/>
      <c r="N113" s="62"/>
      <c r="O113" s="62"/>
      <c r="P113" s="62"/>
      <c r="Q113" s="62"/>
      <c r="R113" s="62"/>
      <c r="S113" s="62"/>
      <c r="T113" s="63"/>
      <c r="U113" s="66"/>
      <c r="V113" s="242">
        <v>139.94999999999999</v>
      </c>
      <c r="W113" s="246">
        <v>139.94999999999999</v>
      </c>
      <c r="X113" s="321"/>
      <c r="Y113" s="90" t="str">
        <f t="shared" si="25"/>
        <v/>
      </c>
      <c r="Z113" s="233" t="str">
        <f t="shared" si="21"/>
        <v/>
      </c>
      <c r="AA113" s="9">
        <f t="shared" si="26"/>
        <v>0</v>
      </c>
    </row>
    <row r="114" spans="1:27" ht="14.1" customHeight="1" x14ac:dyDescent="0.3">
      <c r="A114" s="3" t="s">
        <v>237</v>
      </c>
      <c r="B114" s="276" t="s">
        <v>238</v>
      </c>
      <c r="C114" s="277"/>
      <c r="D114" s="277"/>
      <c r="E114" s="277"/>
      <c r="F114" s="277"/>
      <c r="G114" s="277"/>
      <c r="H114" s="277"/>
      <c r="I114" s="277"/>
      <c r="J114" s="278"/>
      <c r="K114" s="270"/>
      <c r="L114" s="271"/>
      <c r="M114" s="62"/>
      <c r="N114" s="62"/>
      <c r="O114" s="62"/>
      <c r="P114" s="62"/>
      <c r="Q114" s="62"/>
      <c r="R114" s="62"/>
      <c r="S114" s="62"/>
      <c r="T114" s="63"/>
      <c r="U114" s="66"/>
      <c r="V114" s="242">
        <v>139.94999999999999</v>
      </c>
      <c r="W114" s="246">
        <v>139.94999999999999</v>
      </c>
      <c r="X114" s="321"/>
      <c r="Y114" s="90" t="str">
        <f t="shared" si="25"/>
        <v/>
      </c>
      <c r="Z114" s="233" t="str">
        <f t="shared" si="21"/>
        <v/>
      </c>
      <c r="AA114" s="9">
        <f t="shared" si="26"/>
        <v>0</v>
      </c>
    </row>
    <row r="115" spans="1:27" s="10" customFormat="1" ht="14.1" customHeight="1" x14ac:dyDescent="0.3">
      <c r="A115" s="3" t="s">
        <v>239</v>
      </c>
      <c r="B115" s="276" t="s">
        <v>240</v>
      </c>
      <c r="C115" s="277"/>
      <c r="D115" s="277"/>
      <c r="E115" s="277"/>
      <c r="F115" s="277"/>
      <c r="G115" s="277"/>
      <c r="H115" s="277"/>
      <c r="I115" s="277"/>
      <c r="J115" s="278"/>
      <c r="K115" s="270"/>
      <c r="L115" s="271"/>
      <c r="M115" s="62"/>
      <c r="N115" s="62"/>
      <c r="O115" s="62"/>
      <c r="P115" s="62"/>
      <c r="Q115" s="62"/>
      <c r="R115" s="62"/>
      <c r="S115" s="62"/>
      <c r="T115" s="63"/>
      <c r="U115" s="66"/>
      <c r="V115" s="242">
        <v>64.95</v>
      </c>
      <c r="W115" s="246">
        <v>64.95</v>
      </c>
      <c r="X115" s="321"/>
      <c r="Y115" s="90" t="str">
        <f t="shared" si="25"/>
        <v/>
      </c>
      <c r="Z115" s="233" t="str">
        <f t="shared" si="21"/>
        <v/>
      </c>
      <c r="AA115" s="9">
        <f t="shared" si="26"/>
        <v>0</v>
      </c>
    </row>
    <row r="116" spans="1:27" s="10" customFormat="1" ht="14.4" customHeight="1" x14ac:dyDescent="0.3">
      <c r="A116" s="18" t="s">
        <v>232</v>
      </c>
      <c r="B116" s="276" t="s">
        <v>72</v>
      </c>
      <c r="C116" s="277"/>
      <c r="D116" s="277"/>
      <c r="E116" s="277"/>
      <c r="F116" s="277"/>
      <c r="G116" s="277"/>
      <c r="H116" s="277"/>
      <c r="I116" s="277"/>
      <c r="J116" s="278"/>
      <c r="K116" s="270"/>
      <c r="L116" s="271"/>
      <c r="M116" s="62"/>
      <c r="N116" s="62"/>
      <c r="O116" s="62"/>
      <c r="P116" s="62"/>
      <c r="Q116" s="62"/>
      <c r="R116" s="62"/>
      <c r="S116" s="62"/>
      <c r="T116" s="63"/>
      <c r="U116" s="167"/>
      <c r="V116" s="242">
        <v>69.95</v>
      </c>
      <c r="W116" s="246">
        <v>69.95</v>
      </c>
      <c r="X116" s="321"/>
      <c r="Y116" s="86" t="str">
        <f>IF(K116,K116,"")</f>
        <v/>
      </c>
      <c r="Z116" s="232" t="str">
        <f t="shared" si="21"/>
        <v/>
      </c>
      <c r="AA116" s="9">
        <f t="shared" si="26"/>
        <v>0</v>
      </c>
    </row>
    <row r="117" spans="1:27" s="10" customFormat="1" ht="14.25" hidden="1" customHeight="1" x14ac:dyDescent="0.3">
      <c r="A117" s="33" t="s">
        <v>87</v>
      </c>
      <c r="B117" s="312" t="s">
        <v>89</v>
      </c>
      <c r="C117" s="312"/>
      <c r="D117" s="312"/>
      <c r="E117" s="312"/>
      <c r="F117" s="312"/>
      <c r="G117" s="312"/>
      <c r="H117" s="312"/>
      <c r="I117" s="313"/>
      <c r="J117" s="172"/>
      <c r="K117" s="151"/>
      <c r="L117" s="178"/>
      <c r="M117" s="62"/>
      <c r="N117" s="62"/>
      <c r="O117" s="62"/>
      <c r="P117" s="62"/>
      <c r="Q117" s="62"/>
      <c r="R117" s="62"/>
      <c r="S117" s="62"/>
      <c r="T117" s="63"/>
      <c r="U117" s="14"/>
      <c r="V117" s="243">
        <v>139.94999999999999</v>
      </c>
      <c r="W117" s="247">
        <v>139.94999999999999</v>
      </c>
      <c r="X117" s="322"/>
      <c r="Y117" s="90" t="str">
        <f t="shared" si="25"/>
        <v/>
      </c>
      <c r="Z117" s="233" t="str">
        <f t="shared" si="21"/>
        <v/>
      </c>
      <c r="AA117" s="9">
        <f t="shared" si="26"/>
        <v>0</v>
      </c>
    </row>
    <row r="118" spans="1:27" s="10" customFormat="1" ht="14.25" customHeight="1" x14ac:dyDescent="0.25">
      <c r="A118" s="24" t="s">
        <v>252</v>
      </c>
      <c r="B118" s="296" t="s">
        <v>248</v>
      </c>
      <c r="C118" s="290"/>
      <c r="D118" s="290"/>
      <c r="E118" s="290"/>
      <c r="F118" s="290"/>
      <c r="G118" s="290"/>
      <c r="H118" s="290"/>
      <c r="I118" s="290"/>
      <c r="J118" s="291"/>
      <c r="K118" s="270"/>
      <c r="L118" s="271"/>
      <c r="M118" s="62"/>
      <c r="N118" s="62"/>
      <c r="O118" s="62"/>
      <c r="P118" s="62"/>
      <c r="Q118" s="62"/>
      <c r="R118" s="62"/>
      <c r="S118" s="62"/>
      <c r="T118" s="63"/>
      <c r="U118" s="14"/>
      <c r="V118" s="242">
        <v>149.94999999999999</v>
      </c>
      <c r="W118" s="246">
        <v>149.94999999999999</v>
      </c>
      <c r="X118" s="170"/>
      <c r="Y118" s="90" t="str">
        <f t="shared" si="25"/>
        <v/>
      </c>
      <c r="Z118" s="233" t="str">
        <f t="shared" si="21"/>
        <v/>
      </c>
      <c r="AA118" s="9">
        <f t="shared" si="26"/>
        <v>0</v>
      </c>
    </row>
    <row r="119" spans="1:27" s="10" customFormat="1" ht="14.25" customHeight="1" x14ac:dyDescent="0.3">
      <c r="A119" s="18" t="s">
        <v>253</v>
      </c>
      <c r="B119" s="276" t="s">
        <v>249</v>
      </c>
      <c r="C119" s="277"/>
      <c r="D119" s="277"/>
      <c r="E119" s="277"/>
      <c r="F119" s="277"/>
      <c r="G119" s="277"/>
      <c r="H119" s="277"/>
      <c r="I119" s="277"/>
      <c r="J119" s="278"/>
      <c r="K119" s="270"/>
      <c r="L119" s="271"/>
      <c r="M119" s="69"/>
      <c r="N119" s="69"/>
      <c r="O119" s="69"/>
      <c r="P119" s="69"/>
      <c r="Q119" s="69"/>
      <c r="R119" s="69"/>
      <c r="S119" s="69"/>
      <c r="T119" s="176"/>
      <c r="U119" s="16"/>
      <c r="V119" s="243">
        <v>139.94999999999999</v>
      </c>
      <c r="W119" s="247">
        <v>139.94999999999999</v>
      </c>
      <c r="X119" s="171"/>
      <c r="Y119" s="90" t="str">
        <f t="shared" si="25"/>
        <v/>
      </c>
      <c r="Z119" s="233" t="str">
        <f t="shared" si="21"/>
        <v/>
      </c>
      <c r="AA119" s="9">
        <f t="shared" si="26"/>
        <v>0</v>
      </c>
    </row>
    <row r="120" spans="1:27" s="10" customFormat="1" ht="10.199999999999999" customHeight="1" x14ac:dyDescent="0.3">
      <c r="A120" s="297" t="s">
        <v>241</v>
      </c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</row>
    <row r="121" spans="1:27" s="10" customFormat="1" ht="12" customHeight="1" x14ac:dyDescent="0.3">
      <c r="A121" s="159" t="s">
        <v>9</v>
      </c>
      <c r="B121" s="272" t="s">
        <v>27</v>
      </c>
      <c r="C121" s="272"/>
      <c r="D121" s="272"/>
      <c r="E121" s="272"/>
      <c r="F121" s="272"/>
      <c r="G121" s="272"/>
      <c r="H121" s="272"/>
      <c r="I121" s="272"/>
      <c r="J121" s="272"/>
      <c r="K121" s="298" t="s">
        <v>53</v>
      </c>
      <c r="L121" s="298"/>
      <c r="M121" s="211"/>
      <c r="N121" s="211"/>
      <c r="O121" s="211"/>
      <c r="P121" s="206" t="s">
        <v>210</v>
      </c>
      <c r="Q121" s="206" t="s">
        <v>211</v>
      </c>
      <c r="R121" s="206" t="s">
        <v>212</v>
      </c>
      <c r="S121" s="206" t="s">
        <v>213</v>
      </c>
      <c r="T121" s="206" t="s">
        <v>214</v>
      </c>
      <c r="U121" s="212"/>
      <c r="V121" s="159" t="s">
        <v>92</v>
      </c>
      <c r="W121" s="159" t="s">
        <v>91</v>
      </c>
      <c r="X121" s="159" t="s">
        <v>0</v>
      </c>
      <c r="Y121" s="159" t="s">
        <v>17</v>
      </c>
      <c r="Z121" s="159" t="s">
        <v>1</v>
      </c>
    </row>
    <row r="122" spans="1:27" ht="14.1" customHeight="1" x14ac:dyDescent="0.3">
      <c r="A122" s="3" t="s">
        <v>232</v>
      </c>
      <c r="B122" s="296" t="s">
        <v>72</v>
      </c>
      <c r="C122" s="290"/>
      <c r="D122" s="290"/>
      <c r="E122" s="290"/>
      <c r="F122" s="290"/>
      <c r="G122" s="290"/>
      <c r="H122" s="290"/>
      <c r="I122" s="290"/>
      <c r="J122" s="291"/>
      <c r="K122" s="299"/>
      <c r="L122" s="300"/>
      <c r="M122" s="62"/>
      <c r="N122" s="62"/>
      <c r="O122" s="62"/>
      <c r="P122" s="62"/>
      <c r="Q122" s="62"/>
      <c r="R122" s="62"/>
      <c r="S122" s="62"/>
      <c r="T122" s="63"/>
      <c r="U122" s="54"/>
      <c r="V122" s="242">
        <v>69.95</v>
      </c>
      <c r="W122" s="250">
        <v>69.95</v>
      </c>
      <c r="X122" s="94"/>
      <c r="Y122" s="86" t="str">
        <f>IF(K122,K122,"")</f>
        <v/>
      </c>
      <c r="Z122" s="95" t="str">
        <f t="shared" si="19"/>
        <v/>
      </c>
      <c r="AA122" s="9">
        <f t="shared" ref="AA122:AA127" si="27">IFERROR(SUM(W122*Y122)-Z122,)</f>
        <v>0</v>
      </c>
    </row>
    <row r="123" spans="1:27" ht="14.1" customHeight="1" x14ac:dyDescent="0.25">
      <c r="A123" s="24" t="s">
        <v>86</v>
      </c>
      <c r="B123" s="276" t="s">
        <v>88</v>
      </c>
      <c r="C123" s="277"/>
      <c r="D123" s="277"/>
      <c r="E123" s="277"/>
      <c r="F123" s="277"/>
      <c r="G123" s="277"/>
      <c r="H123" s="277"/>
      <c r="I123" s="277"/>
      <c r="J123" s="278"/>
      <c r="K123" s="270"/>
      <c r="L123" s="271"/>
      <c r="M123" s="62"/>
      <c r="N123" s="62"/>
      <c r="O123" s="62"/>
      <c r="P123" s="62"/>
      <c r="Q123" s="62"/>
      <c r="R123" s="62"/>
      <c r="S123" s="62"/>
      <c r="T123" s="63"/>
      <c r="U123" s="14"/>
      <c r="V123" s="242">
        <v>149.94999999999999</v>
      </c>
      <c r="W123" s="251">
        <v>149.94999999999999</v>
      </c>
      <c r="X123" s="90"/>
      <c r="Y123" s="96" t="str">
        <f t="shared" ref="Y123:Y124" si="28">IF(K123,K123,"")</f>
        <v/>
      </c>
      <c r="Z123" s="97" t="str">
        <f t="shared" si="19"/>
        <v/>
      </c>
      <c r="AA123" s="9">
        <f t="shared" si="27"/>
        <v>0</v>
      </c>
    </row>
    <row r="124" spans="1:27" ht="14.1" customHeight="1" x14ac:dyDescent="0.3">
      <c r="A124" s="33" t="s">
        <v>87</v>
      </c>
      <c r="B124" s="276" t="s">
        <v>89</v>
      </c>
      <c r="C124" s="277"/>
      <c r="D124" s="277"/>
      <c r="E124" s="277"/>
      <c r="F124" s="277"/>
      <c r="G124" s="277"/>
      <c r="H124" s="277"/>
      <c r="I124" s="277"/>
      <c r="J124" s="278"/>
      <c r="K124" s="270"/>
      <c r="L124" s="271"/>
      <c r="M124" s="62"/>
      <c r="N124" s="62"/>
      <c r="O124" s="62"/>
      <c r="P124" s="62"/>
      <c r="Q124" s="62"/>
      <c r="R124" s="62"/>
      <c r="S124" s="62"/>
      <c r="T124" s="63"/>
      <c r="U124" s="14"/>
      <c r="V124" s="245">
        <v>139.94999999999999</v>
      </c>
      <c r="W124" s="252">
        <v>139.94999999999999</v>
      </c>
      <c r="X124" s="91"/>
      <c r="Y124" s="91" t="str">
        <f t="shared" si="28"/>
        <v/>
      </c>
      <c r="Z124" s="155" t="str">
        <f t="shared" si="19"/>
        <v/>
      </c>
      <c r="AA124" s="9">
        <f t="shared" si="27"/>
        <v>0</v>
      </c>
    </row>
    <row r="125" spans="1:27" s="10" customFormat="1" ht="14.1" customHeight="1" x14ac:dyDescent="0.25">
      <c r="A125" s="169" t="s">
        <v>223</v>
      </c>
      <c r="B125" s="276" t="s">
        <v>224</v>
      </c>
      <c r="C125" s="277"/>
      <c r="D125" s="277"/>
      <c r="E125" s="277"/>
      <c r="F125" s="277"/>
      <c r="G125" s="277"/>
      <c r="H125" s="277"/>
      <c r="I125" s="277"/>
      <c r="J125" s="278"/>
      <c r="K125" s="164"/>
      <c r="L125" s="164"/>
      <c r="M125" s="164"/>
      <c r="N125" s="164"/>
      <c r="O125" s="164"/>
      <c r="P125" s="110"/>
      <c r="Q125" s="110"/>
      <c r="R125" s="151"/>
      <c r="S125" s="151"/>
      <c r="T125" s="151"/>
      <c r="U125" s="66"/>
      <c r="V125" s="243">
        <v>129.94999999999999</v>
      </c>
      <c r="W125" s="247">
        <v>129.94999999999999</v>
      </c>
      <c r="X125" s="90" t="str">
        <f>IF(P125,P120,IF(Q125,Q120,IF(R125,R120,IF(S125,S120,IF(T125,T120,"")))))</f>
        <v/>
      </c>
      <c r="Y125" s="90" t="str">
        <f t="shared" ref="Y125" si="29">IF(SUM(I125:P125)&gt;0,SUM(I125:P125),"")</f>
        <v/>
      </c>
      <c r="Z125" s="233" t="str">
        <f t="shared" si="19"/>
        <v/>
      </c>
      <c r="AA125" s="9">
        <f t="shared" si="27"/>
        <v>0</v>
      </c>
    </row>
    <row r="126" spans="1:27" s="10" customFormat="1" ht="12" hidden="1" customHeight="1" x14ac:dyDescent="0.25">
      <c r="A126" s="163" t="s">
        <v>225</v>
      </c>
      <c r="B126" s="305" t="s">
        <v>226</v>
      </c>
      <c r="C126" s="305"/>
      <c r="D126" s="305"/>
      <c r="E126" s="305"/>
      <c r="F126" s="305"/>
      <c r="G126" s="305"/>
      <c r="H126" s="305"/>
      <c r="I126" s="305"/>
      <c r="J126" s="175"/>
      <c r="K126" s="165"/>
      <c r="L126" s="165"/>
      <c r="M126" s="165"/>
      <c r="N126" s="165"/>
      <c r="O126" s="165"/>
      <c r="P126" s="168"/>
      <c r="Q126" s="168"/>
      <c r="R126" s="166"/>
      <c r="S126" s="166"/>
      <c r="T126" s="166"/>
      <c r="U126" s="66"/>
      <c r="V126" s="243">
        <v>109.95</v>
      </c>
      <c r="W126" s="247">
        <v>109.95</v>
      </c>
      <c r="X126" s="90" t="str">
        <f>IF(P126,P120,IF(Q126,Q120,IF(R126,R120,IF(S126,S120,IF(T126,T120,"")))))</f>
        <v/>
      </c>
      <c r="Y126" s="90" t="str">
        <f>IF(SUM(I126:Q126)&gt;0,SUM(I126:Q126),"")</f>
        <v/>
      </c>
      <c r="Z126" s="233" t="str">
        <f t="shared" si="19"/>
        <v/>
      </c>
      <c r="AA126" s="9">
        <f t="shared" si="27"/>
        <v>0</v>
      </c>
    </row>
    <row r="127" spans="1:27" s="10" customFormat="1" ht="14.1" customHeight="1" x14ac:dyDescent="0.25">
      <c r="A127" s="169" t="s">
        <v>225</v>
      </c>
      <c r="B127" s="276" t="s">
        <v>226</v>
      </c>
      <c r="C127" s="277"/>
      <c r="D127" s="277"/>
      <c r="E127" s="277"/>
      <c r="F127" s="277"/>
      <c r="G127" s="277"/>
      <c r="H127" s="277"/>
      <c r="I127" s="277"/>
      <c r="J127" s="278"/>
      <c r="K127" s="179"/>
      <c r="L127" s="179"/>
      <c r="M127" s="179"/>
      <c r="N127" s="179"/>
      <c r="O127" s="179"/>
      <c r="P127" s="151"/>
      <c r="Q127" s="151"/>
      <c r="R127" s="112"/>
      <c r="S127" s="112"/>
      <c r="T127" s="112"/>
      <c r="U127" s="16"/>
      <c r="V127" s="243">
        <v>109.95</v>
      </c>
      <c r="W127" s="247">
        <v>109.95</v>
      </c>
      <c r="X127" s="90" t="str">
        <f>IF(P127,#REF!,IF(Q127,#REF!,IF(R127,#REF!,IF(S127,#REF!,IF(T127,#REF!,"")))))</f>
        <v/>
      </c>
      <c r="Y127" s="90" t="str">
        <f>IF(SUM(I127:Q127)&gt;0,SUM(I127:Q127),"")</f>
        <v/>
      </c>
      <c r="Z127" s="233" t="str">
        <f t="shared" si="19"/>
        <v/>
      </c>
      <c r="AA127" s="9">
        <f t="shared" si="27"/>
        <v>0</v>
      </c>
    </row>
    <row r="128" spans="1:27" ht="12.6" thickBot="1" x14ac:dyDescent="0.35">
      <c r="A128" s="221"/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3"/>
      <c r="U128" s="224"/>
      <c r="V128" s="279"/>
      <c r="W128" s="280"/>
      <c r="X128" s="281"/>
      <c r="Y128" s="224"/>
      <c r="Z128" s="224"/>
    </row>
    <row r="129" spans="1:26" ht="12.6" thickBot="1" x14ac:dyDescent="0.35">
      <c r="A129" s="285" t="s">
        <v>254</v>
      </c>
      <c r="B129" s="286"/>
      <c r="C129" s="286"/>
      <c r="D129" s="286"/>
      <c r="E129" s="286"/>
      <c r="F129" s="287"/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8"/>
      <c r="U129" s="66"/>
      <c r="V129" s="282"/>
      <c r="W129" s="283"/>
      <c r="X129" s="284"/>
      <c r="Y129" s="225" t="s">
        <v>53</v>
      </c>
      <c r="Z129" s="226" t="s">
        <v>255</v>
      </c>
    </row>
    <row r="130" spans="1:26" x14ac:dyDescent="0.3">
      <c r="A130" s="227"/>
      <c r="B130" s="228"/>
      <c r="C130" s="228"/>
      <c r="D130" s="228"/>
      <c r="E130" s="228"/>
      <c r="F130" s="287"/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8"/>
      <c r="U130" s="289" t="s">
        <v>256</v>
      </c>
      <c r="V130" s="290"/>
      <c r="W130" s="290"/>
      <c r="X130" s="291"/>
      <c r="Y130" s="86" t="str">
        <f>IF(SUM(Y20:Y25),SUM(Y20:Y25),"")</f>
        <v/>
      </c>
      <c r="Z130" s="267" t="str">
        <f>IF(SUM(Z20:Z25),SUM(Z20:Z25),"")</f>
        <v/>
      </c>
    </row>
    <row r="131" spans="1:26" x14ac:dyDescent="0.3">
      <c r="A131" s="227"/>
      <c r="B131" s="228"/>
      <c r="C131" s="228"/>
      <c r="D131" s="228"/>
      <c r="E131" s="228"/>
      <c r="F131" s="287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8"/>
      <c r="U131" s="292" t="s">
        <v>257</v>
      </c>
      <c r="V131" s="277"/>
      <c r="W131" s="277"/>
      <c r="X131" s="278"/>
      <c r="Y131" s="89" t="str">
        <f>IF(SUM(Y29:Y31,Y35:Y37,Y41,Y45,Y49,Y53),SUM(Y29:Y31,Y35:Y37,Y41,Y45,Y49,Y59,Y53),"")</f>
        <v/>
      </c>
      <c r="Z131" s="268" t="str">
        <f>IF(SUM(Z29:Z31,Z35:Z37,Z41,Z45,Z49,Z53),SUM(Z29:Z31,Z35:Z37,Z41,Z45,Z49,Z53),"")</f>
        <v/>
      </c>
    </row>
    <row r="132" spans="1:26" x14ac:dyDescent="0.3">
      <c r="A132" s="227"/>
      <c r="B132" s="228"/>
      <c r="C132" s="228"/>
      <c r="D132" s="228"/>
      <c r="E132" s="228"/>
      <c r="F132" s="287"/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8"/>
      <c r="U132" s="292" t="s">
        <v>258</v>
      </c>
      <c r="V132" s="277"/>
      <c r="W132" s="277"/>
      <c r="X132" s="278"/>
      <c r="Y132" s="89" t="str">
        <f>IF(SUM(Y57:Y62),SUM(Y57:Y62),"")</f>
        <v/>
      </c>
      <c r="Z132" s="268" t="str">
        <f>IF(SUM(Z57:Z62),SUM(Z57:Z62),"")</f>
        <v/>
      </c>
    </row>
    <row r="133" spans="1:26" x14ac:dyDescent="0.3">
      <c r="A133" s="227"/>
      <c r="B133" s="228"/>
      <c r="C133" s="228"/>
      <c r="D133" s="228"/>
      <c r="E133" s="228"/>
      <c r="F133" s="287"/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8"/>
      <c r="U133" s="292" t="s">
        <v>259</v>
      </c>
      <c r="V133" s="277"/>
      <c r="W133" s="277"/>
      <c r="X133" s="278"/>
      <c r="Y133" s="90" t="str">
        <f>IF(SUM(Y70:Y77,Y83),SUM(Y70:Y77,Y83),"")</f>
        <v/>
      </c>
      <c r="Z133" s="268" t="str">
        <f>IF(SUM(Z70:Z77,Z83),SUM(Z70:Z77,Z83),"")</f>
        <v/>
      </c>
    </row>
    <row r="134" spans="1:26" ht="12.6" thickBot="1" x14ac:dyDescent="0.35">
      <c r="A134" s="227"/>
      <c r="B134" s="228"/>
      <c r="C134" s="228"/>
      <c r="D134" s="228"/>
      <c r="E134" s="228"/>
      <c r="F134" s="287"/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8"/>
      <c r="U134" s="292" t="s">
        <v>260</v>
      </c>
      <c r="V134" s="277"/>
      <c r="W134" s="277"/>
      <c r="X134" s="278"/>
      <c r="Y134" s="90" t="str">
        <f>IF(SUM(Y63:Y67,Y78:Y80,Y86:Y95,Y98:Y101,Y104:Y109,Y112:Y119,Y122:Y127),SUM(Y63:Y67,Y78:Y80,Y86:Y95,Y98:Y101,Y104:Y109,Y112:Y119,Y122:Y127),"")</f>
        <v/>
      </c>
      <c r="Z134" s="268" t="str">
        <f>IF(SUM(Z63:Z67,Z78:Z80,Z86:Z95,Z98:Z101,Z104:Z109,Z112:Z119,Z122:Z127),SUM(Z63:Z67,Z78:Z80,Z86:Z95,Z98:Z101,Z104:Z109,Z112:AD119,Z122:Z127),"")</f>
        <v/>
      </c>
    </row>
    <row r="135" spans="1:26" ht="12.6" thickBot="1" x14ac:dyDescent="0.35">
      <c r="A135" s="227"/>
      <c r="B135" s="228"/>
      <c r="C135" s="228"/>
      <c r="D135" s="228"/>
      <c r="E135" s="228"/>
      <c r="F135" s="287"/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8"/>
      <c r="U135" s="293" t="s">
        <v>261</v>
      </c>
      <c r="V135" s="294"/>
      <c r="W135" s="294"/>
      <c r="X135" s="295"/>
      <c r="Y135" s="229" t="str">
        <f>IF(SUM(Y134,Y133,Y132,Y131,Y130),SUM(Y134,Y133,Y132,Y131,Y130),"")</f>
        <v/>
      </c>
      <c r="Z135" s="254" t="str">
        <f>IF(SUM(Z134,Z133,Z132,Z131,Z130),SUM(Z134,Z133,Z132,Z131,Z130),"")</f>
        <v/>
      </c>
    </row>
    <row r="136" spans="1:26" ht="12.6" thickBot="1" x14ac:dyDescent="0.35">
      <c r="A136" s="227"/>
      <c r="B136" s="228"/>
      <c r="C136" s="228"/>
      <c r="D136" s="228"/>
      <c r="E136" s="228"/>
      <c r="F136" s="287"/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8"/>
      <c r="U136" s="230"/>
      <c r="V136" s="293" t="s">
        <v>262</v>
      </c>
      <c r="W136" s="294"/>
      <c r="X136" s="294"/>
      <c r="Y136" s="231"/>
      <c r="Z136" s="253">
        <f>SUM(,AA20:AA25,AA29:AA31,AA35:AA37,AA41,AA45,AA49,AA53,AA57:AA67,AA70:AA80,AA83,AA86:AA95,AA98:AA101,AA104:AA109,AA112:AA119,AA122:AA127)</f>
        <v>0</v>
      </c>
    </row>
  </sheetData>
  <mergeCells count="327">
    <mergeCell ref="S46:Z47"/>
    <mergeCell ref="A50:Z51"/>
    <mergeCell ref="A55:Z55"/>
    <mergeCell ref="I44:J44"/>
    <mergeCell ref="K44:L44"/>
    <mergeCell ref="B41:C41"/>
    <mergeCell ref="B37:C37"/>
    <mergeCell ref="I19:J19"/>
    <mergeCell ref="F75:J75"/>
    <mergeCell ref="D19:F19"/>
    <mergeCell ref="D20:F20"/>
    <mergeCell ref="K30:L30"/>
    <mergeCell ref="D40:F40"/>
    <mergeCell ref="I40:J40"/>
    <mergeCell ref="K31:L31"/>
    <mergeCell ref="D35:F35"/>
    <mergeCell ref="K34:L34"/>
    <mergeCell ref="G30:H30"/>
    <mergeCell ref="G31:H31"/>
    <mergeCell ref="D31:F31"/>
    <mergeCell ref="I29:J29"/>
    <mergeCell ref="I30:J30"/>
    <mergeCell ref="I31:J31"/>
    <mergeCell ref="K40:L40"/>
    <mergeCell ref="S38:Z39"/>
    <mergeCell ref="T26:Z27"/>
    <mergeCell ref="A42:N43"/>
    <mergeCell ref="S42:Z43"/>
    <mergeCell ref="I20:J20"/>
    <mergeCell ref="K28:L28"/>
    <mergeCell ref="K29:L29"/>
    <mergeCell ref="B20:C20"/>
    <mergeCell ref="B22:C22"/>
    <mergeCell ref="B24:C24"/>
    <mergeCell ref="B23:C23"/>
    <mergeCell ref="B29:C29"/>
    <mergeCell ref="D28:F28"/>
    <mergeCell ref="D29:F29"/>
    <mergeCell ref="G29:H29"/>
    <mergeCell ref="D21:F21"/>
    <mergeCell ref="G21:H21"/>
    <mergeCell ref="B28:C28"/>
    <mergeCell ref="B69:E69"/>
    <mergeCell ref="D70:E70"/>
    <mergeCell ref="A1:Z1"/>
    <mergeCell ref="A16:H16"/>
    <mergeCell ref="B83:C83"/>
    <mergeCell ref="D83:E83"/>
    <mergeCell ref="B80:C80"/>
    <mergeCell ref="B79:C79"/>
    <mergeCell ref="B63:C63"/>
    <mergeCell ref="B64:C64"/>
    <mergeCell ref="A2:Z6"/>
    <mergeCell ref="B14:Y14"/>
    <mergeCell ref="B10:Y10"/>
    <mergeCell ref="B11:Y11"/>
    <mergeCell ref="B12:Y12"/>
    <mergeCell ref="B13:Y13"/>
    <mergeCell ref="B9:Y9"/>
    <mergeCell ref="A17:Z17"/>
    <mergeCell ref="B15:H15"/>
    <mergeCell ref="B78:C78"/>
    <mergeCell ref="A18:M18"/>
    <mergeCell ref="T18:Z18"/>
    <mergeCell ref="A32:L33"/>
    <mergeCell ref="A26:L27"/>
    <mergeCell ref="A7:Z7"/>
    <mergeCell ref="A8:Z8"/>
    <mergeCell ref="B30:C30"/>
    <mergeCell ref="G24:H24"/>
    <mergeCell ref="G25:H25"/>
    <mergeCell ref="G19:H19"/>
    <mergeCell ref="G20:H20"/>
    <mergeCell ref="G22:H22"/>
    <mergeCell ref="B25:C25"/>
    <mergeCell ref="I22:J22"/>
    <mergeCell ref="K20:L20"/>
    <mergeCell ref="K22:L22"/>
    <mergeCell ref="K23:L23"/>
    <mergeCell ref="K24:L24"/>
    <mergeCell ref="K25:L25"/>
    <mergeCell ref="D23:F23"/>
    <mergeCell ref="K19:L19"/>
    <mergeCell ref="I23:J23"/>
    <mergeCell ref="I24:J24"/>
    <mergeCell ref="I25:J25"/>
    <mergeCell ref="B19:C19"/>
    <mergeCell ref="D30:F30"/>
    <mergeCell ref="J15:L15"/>
    <mergeCell ref="B21:C21"/>
    <mergeCell ref="R32:Z33"/>
    <mergeCell ref="K21:L21"/>
    <mergeCell ref="B31:C31"/>
    <mergeCell ref="I21:J21"/>
    <mergeCell ref="D25:F25"/>
    <mergeCell ref="G23:H23"/>
    <mergeCell ref="D22:F22"/>
    <mergeCell ref="K49:L49"/>
    <mergeCell ref="I49:J49"/>
    <mergeCell ref="D49:F49"/>
    <mergeCell ref="B49:C49"/>
    <mergeCell ref="B52:C52"/>
    <mergeCell ref="B53:C53"/>
    <mergeCell ref="I53:J53"/>
    <mergeCell ref="G53:H53"/>
    <mergeCell ref="D24:F24"/>
    <mergeCell ref="D34:F34"/>
    <mergeCell ref="G35:H35"/>
    <mergeCell ref="G34:H34"/>
    <mergeCell ref="G36:H36"/>
    <mergeCell ref="A38:L39"/>
    <mergeCell ref="S41:T41"/>
    <mergeCell ref="I41:J41"/>
    <mergeCell ref="K41:L41"/>
    <mergeCell ref="G49:H49"/>
    <mergeCell ref="S40:T40"/>
    <mergeCell ref="K48:L48"/>
    <mergeCell ref="I48:J48"/>
    <mergeCell ref="D48:F48"/>
    <mergeCell ref="M62:O62"/>
    <mergeCell ref="K53:L53"/>
    <mergeCell ref="P56:Q56"/>
    <mergeCell ref="P57:Q57"/>
    <mergeCell ref="P58:Q58"/>
    <mergeCell ref="P59:Q59"/>
    <mergeCell ref="P60:Q60"/>
    <mergeCell ref="P61:Q61"/>
    <mergeCell ref="P62:Q62"/>
    <mergeCell ref="D52:F52"/>
    <mergeCell ref="G48:H48"/>
    <mergeCell ref="G52:H52"/>
    <mergeCell ref="D53:F53"/>
    <mergeCell ref="A54:Z54"/>
    <mergeCell ref="K52:L52"/>
    <mergeCell ref="I52:J52"/>
    <mergeCell ref="B66:C66"/>
    <mergeCell ref="B61:C61"/>
    <mergeCell ref="B67:C67"/>
    <mergeCell ref="I91:J91"/>
    <mergeCell ref="I92:J92"/>
    <mergeCell ref="I93:J93"/>
    <mergeCell ref="B71:C71"/>
    <mergeCell ref="B72:C72"/>
    <mergeCell ref="B73:C73"/>
    <mergeCell ref="B74:C74"/>
    <mergeCell ref="B75:C75"/>
    <mergeCell ref="D63:L63"/>
    <mergeCell ref="D64:L64"/>
    <mergeCell ref="B82:E82"/>
    <mergeCell ref="B86:H86"/>
    <mergeCell ref="B87:H87"/>
    <mergeCell ref="B88:H88"/>
    <mergeCell ref="F69:J69"/>
    <mergeCell ref="F70:J70"/>
    <mergeCell ref="A68:Z68"/>
    <mergeCell ref="K85:L85"/>
    <mergeCell ref="K86:L86"/>
    <mergeCell ref="K87:L87"/>
    <mergeCell ref="K88:L88"/>
    <mergeCell ref="M63:O63"/>
    <mergeCell ref="M64:O64"/>
    <mergeCell ref="B62:C62"/>
    <mergeCell ref="M61:O61"/>
    <mergeCell ref="A84:Z84"/>
    <mergeCell ref="N85:T85"/>
    <mergeCell ref="K89:L89"/>
    <mergeCell ref="K90:L90"/>
    <mergeCell ref="S56:T56"/>
    <mergeCell ref="B60:C60"/>
    <mergeCell ref="M56:O56"/>
    <mergeCell ref="M60:O60"/>
    <mergeCell ref="D57:L57"/>
    <mergeCell ref="D58:L58"/>
    <mergeCell ref="D59:L59"/>
    <mergeCell ref="D60:L60"/>
    <mergeCell ref="M57:O57"/>
    <mergeCell ref="M58:O58"/>
    <mergeCell ref="M59:O59"/>
    <mergeCell ref="B57:C57"/>
    <mergeCell ref="B56:C56"/>
    <mergeCell ref="B58:C58"/>
    <mergeCell ref="B59:C59"/>
    <mergeCell ref="I86:J86"/>
    <mergeCell ref="I85:J85"/>
    <mergeCell ref="D37:F37"/>
    <mergeCell ref="K35:L35"/>
    <mergeCell ref="I34:J34"/>
    <mergeCell ref="D45:F45"/>
    <mergeCell ref="G45:H45"/>
    <mergeCell ref="I45:J45"/>
    <mergeCell ref="K45:L45"/>
    <mergeCell ref="B40:C40"/>
    <mergeCell ref="B35:C35"/>
    <mergeCell ref="B34:C34"/>
    <mergeCell ref="I35:J35"/>
    <mergeCell ref="I36:J36"/>
    <mergeCell ref="I37:J37"/>
    <mergeCell ref="K36:L36"/>
    <mergeCell ref="K37:L37"/>
    <mergeCell ref="D36:F36"/>
    <mergeCell ref="B36:C36"/>
    <mergeCell ref="B44:C44"/>
    <mergeCell ref="D44:F44"/>
    <mergeCell ref="G44:H44"/>
    <mergeCell ref="B45:C45"/>
    <mergeCell ref="B70:C70"/>
    <mergeCell ref="B65:C65"/>
    <mergeCell ref="B122:J122"/>
    <mergeCell ref="B112:J112"/>
    <mergeCell ref="B113:J113"/>
    <mergeCell ref="B114:J114"/>
    <mergeCell ref="G28:H28"/>
    <mergeCell ref="I28:J28"/>
    <mergeCell ref="G37:H37"/>
    <mergeCell ref="G40:H40"/>
    <mergeCell ref="D41:F41"/>
    <mergeCell ref="G41:H41"/>
    <mergeCell ref="B48:C48"/>
    <mergeCell ref="F77:J77"/>
    <mergeCell ref="B85:H85"/>
    <mergeCell ref="D74:E74"/>
    <mergeCell ref="D73:E73"/>
    <mergeCell ref="A46:N47"/>
    <mergeCell ref="F76:J76"/>
    <mergeCell ref="B89:H89"/>
    <mergeCell ref="B90:H90"/>
    <mergeCell ref="B91:H91"/>
    <mergeCell ref="A81:Z81"/>
    <mergeCell ref="B100:J100"/>
    <mergeCell ref="B101:J101"/>
    <mergeCell ref="P100:T101"/>
    <mergeCell ref="K93:L93"/>
    <mergeCell ref="B127:J127"/>
    <mergeCell ref="B109:J109"/>
    <mergeCell ref="B108:K108"/>
    <mergeCell ref="L108:Q108"/>
    <mergeCell ref="X112:X117"/>
    <mergeCell ref="B117:I117"/>
    <mergeCell ref="A102:Z102"/>
    <mergeCell ref="B103:J103"/>
    <mergeCell ref="B104:J104"/>
    <mergeCell ref="B105:J105"/>
    <mergeCell ref="B106:J106"/>
    <mergeCell ref="B107:J107"/>
    <mergeCell ref="K111:L111"/>
    <mergeCell ref="K112:L112"/>
    <mergeCell ref="K113:L113"/>
    <mergeCell ref="K114:L114"/>
    <mergeCell ref="K115:L115"/>
    <mergeCell ref="K116:L116"/>
    <mergeCell ref="K118:L118"/>
    <mergeCell ref="A110:Z110"/>
    <mergeCell ref="B126:I126"/>
    <mergeCell ref="B124:J124"/>
    <mergeCell ref="B123:J123"/>
    <mergeCell ref="D56:L56"/>
    <mergeCell ref="D61:L61"/>
    <mergeCell ref="M67:O67"/>
    <mergeCell ref="D62:L62"/>
    <mergeCell ref="M66:O66"/>
    <mergeCell ref="B97:J97"/>
    <mergeCell ref="B98:J98"/>
    <mergeCell ref="B99:J99"/>
    <mergeCell ref="B76:C76"/>
    <mergeCell ref="B77:C77"/>
    <mergeCell ref="D71:E71"/>
    <mergeCell ref="D72:E72"/>
    <mergeCell ref="I87:J87"/>
    <mergeCell ref="I88:J88"/>
    <mergeCell ref="I89:J89"/>
    <mergeCell ref="I90:J90"/>
    <mergeCell ref="F71:J71"/>
    <mergeCell ref="F72:J72"/>
    <mergeCell ref="F73:J73"/>
    <mergeCell ref="F74:J74"/>
    <mergeCell ref="D78:J78"/>
    <mergeCell ref="F82:J82"/>
    <mergeCell ref="F83:J83"/>
    <mergeCell ref="D75:E75"/>
    <mergeCell ref="K121:L121"/>
    <mergeCell ref="K122:L122"/>
    <mergeCell ref="P63:Q63"/>
    <mergeCell ref="P64:Q64"/>
    <mergeCell ref="P65:Q65"/>
    <mergeCell ref="P66:Q66"/>
    <mergeCell ref="P67:Q67"/>
    <mergeCell ref="D65:L65"/>
    <mergeCell ref="D66:L66"/>
    <mergeCell ref="D67:L67"/>
    <mergeCell ref="D76:E76"/>
    <mergeCell ref="D77:E77"/>
    <mergeCell ref="D79:J79"/>
    <mergeCell ref="D80:J80"/>
    <mergeCell ref="I94:J94"/>
    <mergeCell ref="I95:J95"/>
    <mergeCell ref="A96:Z96"/>
    <mergeCell ref="B93:H93"/>
    <mergeCell ref="B94:H94"/>
    <mergeCell ref="B95:H95"/>
    <mergeCell ref="K94:L94"/>
    <mergeCell ref="K95:L95"/>
    <mergeCell ref="K91:L91"/>
    <mergeCell ref="K92:L92"/>
    <mergeCell ref="K123:L123"/>
    <mergeCell ref="K124:L124"/>
    <mergeCell ref="W56:X56"/>
    <mergeCell ref="M65:O65"/>
    <mergeCell ref="B92:H92"/>
    <mergeCell ref="B111:J111"/>
    <mergeCell ref="V128:X129"/>
    <mergeCell ref="A129:E129"/>
    <mergeCell ref="F129:T136"/>
    <mergeCell ref="U130:X130"/>
    <mergeCell ref="U131:X131"/>
    <mergeCell ref="U132:X132"/>
    <mergeCell ref="U133:X133"/>
    <mergeCell ref="U134:X134"/>
    <mergeCell ref="U135:X135"/>
    <mergeCell ref="V136:X136"/>
    <mergeCell ref="B115:J115"/>
    <mergeCell ref="B116:J116"/>
    <mergeCell ref="B118:J118"/>
    <mergeCell ref="B119:J119"/>
    <mergeCell ref="B121:J121"/>
    <mergeCell ref="B125:J125"/>
    <mergeCell ref="A120:Z120"/>
    <mergeCell ref="K119:L119"/>
  </mergeCells>
  <dataValidations count="2">
    <dataValidation allowBlank="1" showErrorMessage="1" sqref="D78 B70:B72 D73:D74 A75 A46 A35:A36 K31 B45 I35:I36 K35:K36 B35:B37 A53 D35:D36 B31 D31 A29:A31 A49:A50"/>
    <dataValidation type="date" allowBlank="1" showInputMessage="1" showErrorMessage="1" sqref="A16">
      <formula1>43556</formula1>
      <formula2>43921</formula2>
    </dataValidation>
  </dataValidations>
  <pageMargins left="0.106059711286089" right="8.3332239720035006E-2" top="6.6666666666666693E-2" bottom="8.3322397200350003E-3" header="0.3" footer="0.3"/>
  <pageSetup scale="77" fitToHeight="0" orientation="portrait" r:id="rId1"/>
  <rowBreaks count="1" manualBreakCount="1">
    <brk id="53" max="16383" man="1"/>
  </rowBreaks>
  <colBreaks count="1" manualBreakCount="1">
    <brk id="30" max="1048575" man="1"/>
  </colBreaks>
  <ignoredErrors>
    <ignoredError sqref="Y7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Formulas!$B$1:$B$12</xm:f>
          </x14:formula1>
          <xm:sqref>S16:T16</xm:sqref>
        </x14:dataValidation>
        <x14:dataValidation type="list" allowBlank="1" showInputMessage="1" showErrorMessage="1">
          <x14:formula1>
            <xm:f>Formulas!$C$1:$C$9</xm:f>
          </x14:formula1>
          <xm:sqref>U16</xm:sqref>
        </x14:dataValidation>
        <x14:dataValidation type="list" allowBlank="1" showInputMessage="1" showErrorMessage="1">
          <x14:formula1>
            <xm:f>Formulas!$D$1:$D$13</xm:f>
          </x14:formula1>
          <xm:sqref>J15:L15</xm:sqref>
        </x14:dataValidation>
        <x14:dataValidation type="list" allowBlank="1" showInputMessage="1" showErrorMessage="1">
          <x14:formula1>
            <xm:f>Formulas!$A$1:$A$12</xm:f>
          </x14:formula1>
          <xm:sqref>S12:U12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A4" sqref="A4"/>
    </sheetView>
  </sheetViews>
  <sheetFormatPr defaultColWidth="8.6640625" defaultRowHeight="14.4" x14ac:dyDescent="0.3"/>
  <cols>
    <col min="2" max="2" width="10.44140625" bestFit="1" customWidth="1"/>
    <col min="6" max="6" width="11.6640625" bestFit="1" customWidth="1"/>
    <col min="8" max="9" width="9.6640625" bestFit="1" customWidth="1"/>
    <col min="10" max="10" width="15.44140625" bestFit="1" customWidth="1"/>
    <col min="11" max="11" width="11" bestFit="1" customWidth="1"/>
  </cols>
  <sheetData>
    <row r="1" spans="1:5" x14ac:dyDescent="0.3">
      <c r="A1" s="45" t="s">
        <v>74</v>
      </c>
      <c r="B1" s="42">
        <v>1</v>
      </c>
      <c r="C1" s="47">
        <v>2019</v>
      </c>
      <c r="D1" s="48">
        <v>2010</v>
      </c>
      <c r="E1" s="50">
        <f>IFERROR(SUM('Rossignol Bronze Race Form'!W20*'Rossignol Bronze Race Form'!Y20)-'Rossignol Bronze Race Form'!Z20,)</f>
        <v>0</v>
      </c>
    </row>
    <row r="2" spans="1:5" x14ac:dyDescent="0.3">
      <c r="A2" s="45" t="s">
        <v>75</v>
      </c>
      <c r="B2" s="42">
        <v>2</v>
      </c>
      <c r="C2" s="47">
        <v>2020</v>
      </c>
      <c r="D2" s="48">
        <v>2009</v>
      </c>
      <c r="E2" s="50">
        <f>IFERROR(SUM('Rossignol Bronze Race Form'!W22*'Rossignol Bronze Race Form'!Y22)-'Rossignol Bronze Race Form'!Z22,)</f>
        <v>0</v>
      </c>
    </row>
    <row r="3" spans="1:5" x14ac:dyDescent="0.3">
      <c r="A3" s="45" t="s">
        <v>76</v>
      </c>
      <c r="B3" s="42">
        <v>3</v>
      </c>
      <c r="C3" s="47">
        <v>2021</v>
      </c>
      <c r="D3" s="48">
        <v>2008</v>
      </c>
      <c r="E3" s="50">
        <f>IFERROR(SUM('Rossignol Bronze Race Form'!W23*'Rossignol Bronze Race Form'!Y23)-'Rossignol Bronze Race Form'!Z23,)</f>
        <v>0</v>
      </c>
    </row>
    <row r="4" spans="1:5" x14ac:dyDescent="0.3">
      <c r="A4" s="45" t="s">
        <v>77</v>
      </c>
      <c r="B4" s="42">
        <v>4</v>
      </c>
      <c r="C4" s="47">
        <v>2022</v>
      </c>
      <c r="D4" s="48">
        <v>2007</v>
      </c>
      <c r="E4" s="50">
        <f>IFERROR(SUM('Rossignol Bronze Race Form'!W24*'Rossignol Bronze Race Form'!Y24)-'Rossignol Bronze Race Form'!Z24,)</f>
        <v>0</v>
      </c>
    </row>
    <row r="5" spans="1:5" x14ac:dyDescent="0.3">
      <c r="A5" s="45" t="s">
        <v>78</v>
      </c>
      <c r="B5" s="43">
        <v>5</v>
      </c>
      <c r="C5" s="47">
        <v>2023</v>
      </c>
      <c r="D5" s="48">
        <v>2006</v>
      </c>
      <c r="E5" s="50">
        <f>IFERROR(SUM('Rossignol Bronze Race Form'!W25*'Rossignol Bronze Race Form'!Y25)-'Rossignol Bronze Race Form'!Z25,)</f>
        <v>0</v>
      </c>
    </row>
    <row r="6" spans="1:5" x14ac:dyDescent="0.3">
      <c r="A6" s="45" t="s">
        <v>79</v>
      </c>
      <c r="B6" s="44">
        <v>6</v>
      </c>
      <c r="C6" s="47">
        <v>2024</v>
      </c>
      <c r="D6" s="48">
        <v>2005</v>
      </c>
      <c r="E6" s="50"/>
    </row>
    <row r="7" spans="1:5" x14ac:dyDescent="0.3">
      <c r="A7" s="45" t="s">
        <v>80</v>
      </c>
      <c r="B7" s="44">
        <v>7</v>
      </c>
      <c r="C7" s="47">
        <v>2025</v>
      </c>
      <c r="D7" s="48">
        <v>2004</v>
      </c>
      <c r="E7" s="50"/>
    </row>
    <row r="8" spans="1:5" x14ac:dyDescent="0.3">
      <c r="A8" s="53" t="s">
        <v>106</v>
      </c>
      <c r="B8" s="44">
        <v>8</v>
      </c>
      <c r="C8" s="47">
        <v>2026</v>
      </c>
      <c r="D8" s="48">
        <v>2003</v>
      </c>
      <c r="E8" s="50">
        <f>IFERROR(SUM('Rossignol Bronze Race Form'!W29*'Rossignol Bronze Race Form'!Y29)-'Rossignol Bronze Race Form'!Z29,)</f>
        <v>0</v>
      </c>
    </row>
    <row r="9" spans="1:5" x14ac:dyDescent="0.3">
      <c r="A9" s="53" t="s">
        <v>107</v>
      </c>
      <c r="B9" s="44">
        <v>9</v>
      </c>
      <c r="C9" s="47">
        <v>2027</v>
      </c>
      <c r="D9" s="48">
        <v>2002</v>
      </c>
      <c r="E9" s="50">
        <f>IFERROR(SUM('Rossignol Bronze Race Form'!W30*'Rossignol Bronze Race Form'!Y30)-'Rossignol Bronze Race Form'!Z30,)</f>
        <v>0</v>
      </c>
    </row>
    <row r="10" spans="1:5" x14ac:dyDescent="0.3">
      <c r="A10" s="52" t="s">
        <v>81</v>
      </c>
      <c r="B10" s="44">
        <v>10</v>
      </c>
      <c r="D10" s="48">
        <v>2001</v>
      </c>
      <c r="E10" s="50">
        <f>IFERROR(SUM('Rossignol Bronze Race Form'!W31*'Rossignol Bronze Race Form'!Y31)-'Rossignol Bronze Race Form'!Z31,)</f>
        <v>0</v>
      </c>
    </row>
    <row r="11" spans="1:5" x14ac:dyDescent="0.3">
      <c r="A11" s="52" t="s">
        <v>82</v>
      </c>
      <c r="B11" s="44">
        <v>11</v>
      </c>
      <c r="D11" s="48">
        <v>2000</v>
      </c>
      <c r="E11" s="50"/>
    </row>
    <row r="12" spans="1:5" x14ac:dyDescent="0.3">
      <c r="A12" s="46" t="s">
        <v>83</v>
      </c>
      <c r="B12" s="44">
        <v>12</v>
      </c>
      <c r="D12" s="49">
        <v>1999</v>
      </c>
      <c r="E12" s="50"/>
    </row>
    <row r="13" spans="1:5" x14ac:dyDescent="0.3">
      <c r="D13" s="49" t="s">
        <v>99</v>
      </c>
      <c r="E13" s="50">
        <f>IFERROR(SUM('Rossignol Bronze Race Form'!W41*'Rossignol Bronze Race Form'!Y41)-'Rossignol Bronze Race Form'!Z41,)</f>
        <v>0</v>
      </c>
    </row>
    <row r="14" spans="1:5" x14ac:dyDescent="0.3">
      <c r="E14" s="50"/>
    </row>
    <row r="15" spans="1:5" x14ac:dyDescent="0.3">
      <c r="E15" s="50"/>
    </row>
    <row r="16" spans="1:5" x14ac:dyDescent="0.3">
      <c r="E16" s="50">
        <f>IFERROR(SUM('Rossignol Bronze Race Form'!W35*'Rossignol Bronze Race Form'!Y35)-'Rossignol Bronze Race Form'!Z35,)</f>
        <v>0</v>
      </c>
    </row>
    <row r="17" spans="5:5" x14ac:dyDescent="0.3">
      <c r="E17" s="50">
        <f>IFERROR(SUM('Rossignol Bronze Race Form'!W36*'Rossignol Bronze Race Form'!Y36)-'Rossignol Bronze Race Form'!Z36,)</f>
        <v>0</v>
      </c>
    </row>
    <row r="18" spans="5:5" x14ac:dyDescent="0.3">
      <c r="E18" s="50">
        <f>IFERROR(SUM('Rossignol Bronze Race Form'!W37*'Rossignol Bronze Race Form'!Y37)-'Rossignol Bronze Race Form'!Z37,)</f>
        <v>0</v>
      </c>
    </row>
    <row r="19" spans="5:5" x14ac:dyDescent="0.3">
      <c r="E19" s="50">
        <f>IFERROR(SUM('Rossignol Bronze Race Form'!#REF!*'Rossignol Bronze Race Form'!#REF!)-'Rossignol Bronze Race Form'!#REF!,)</f>
        <v>0</v>
      </c>
    </row>
    <row r="20" spans="5:5" x14ac:dyDescent="0.3">
      <c r="E20" s="50"/>
    </row>
    <row r="21" spans="5:5" x14ac:dyDescent="0.3">
      <c r="E21" s="50"/>
    </row>
    <row r="22" spans="5:5" x14ac:dyDescent="0.3">
      <c r="E22" s="50">
        <f>IFERROR(SUM('Rossignol Bronze Race Form'!W49*'Rossignol Bronze Race Form'!Y49)-'Rossignol Bronze Race Form'!Z49,)</f>
        <v>0</v>
      </c>
    </row>
    <row r="23" spans="5:5" x14ac:dyDescent="0.3">
      <c r="E23" s="50"/>
    </row>
    <row r="24" spans="5:5" x14ac:dyDescent="0.3">
      <c r="E24" s="50"/>
    </row>
    <row r="25" spans="5:5" x14ac:dyDescent="0.3">
      <c r="E25" s="50">
        <f>IFERROR(SUM('Rossignol Bronze Race Form'!W53*'Rossignol Bronze Race Form'!Y53)-'Rossignol Bronze Race Form'!Z53,)</f>
        <v>0</v>
      </c>
    </row>
    <row r="26" spans="5:5" x14ac:dyDescent="0.3">
      <c r="E26" s="50"/>
    </row>
    <row r="27" spans="5:5" x14ac:dyDescent="0.3">
      <c r="E27" s="50"/>
    </row>
    <row r="28" spans="5:5" x14ac:dyDescent="0.3">
      <c r="E28" s="50"/>
    </row>
    <row r="29" spans="5:5" x14ac:dyDescent="0.3">
      <c r="E29" s="50"/>
    </row>
    <row r="30" spans="5:5" x14ac:dyDescent="0.3">
      <c r="E30" s="50"/>
    </row>
    <row r="31" spans="5:5" x14ac:dyDescent="0.3">
      <c r="E31" s="50">
        <f>IFERROR(SUM('Rossignol Bronze Race Form'!W57*'Rossignol Bronze Race Form'!Y57)-'Rossignol Bronze Race Form'!Z57,)</f>
        <v>0</v>
      </c>
    </row>
    <row r="32" spans="5:5" x14ac:dyDescent="0.3">
      <c r="E32" s="50">
        <f>IFERROR(SUM('Rossignol Bronze Race Form'!W58*'Rossignol Bronze Race Form'!Y58)-'Rossignol Bronze Race Form'!Z58,)</f>
        <v>0</v>
      </c>
    </row>
    <row r="33" spans="5:5" x14ac:dyDescent="0.3">
      <c r="E33" s="50">
        <f>IFERROR(SUM('Rossignol Bronze Race Form'!W59*'Rossignol Bronze Race Form'!Y59)-'Rossignol Bronze Race Form'!Z59,)</f>
        <v>0</v>
      </c>
    </row>
    <row r="34" spans="5:5" x14ac:dyDescent="0.3">
      <c r="E34" s="50">
        <f>IFERROR(SUM('Rossignol Bronze Race Form'!W60*'Rossignol Bronze Race Form'!Y60)-'Rossignol Bronze Race Form'!Z60,)</f>
        <v>0</v>
      </c>
    </row>
    <row r="35" spans="5:5" x14ac:dyDescent="0.3">
      <c r="E35" s="50">
        <f>IFERROR(SUM('Rossignol Bronze Race Form'!W61*'Rossignol Bronze Race Form'!Y61)-'Rossignol Bronze Race Form'!Z61,)</f>
        <v>0</v>
      </c>
    </row>
    <row r="36" spans="5:5" x14ac:dyDescent="0.3">
      <c r="E36" s="50">
        <f>IFERROR(SUM('Rossignol Bronze Race Form'!W62*'Rossignol Bronze Race Form'!Y62)-'Rossignol Bronze Race Form'!Z62,)</f>
        <v>0</v>
      </c>
    </row>
    <row r="37" spans="5:5" x14ac:dyDescent="0.3">
      <c r="E37" s="50">
        <f>IFERROR(SUM('Rossignol Bronze Race Form'!W63*'Rossignol Bronze Race Form'!Y63)-'Rossignol Bronze Race Form'!Z63,)</f>
        <v>0</v>
      </c>
    </row>
    <row r="38" spans="5:5" x14ac:dyDescent="0.3">
      <c r="E38" s="50">
        <f>IFERROR(SUM('Rossignol Bronze Race Form'!W64*'Rossignol Bronze Race Form'!Y64)-'Rossignol Bronze Race Form'!Z64,)</f>
        <v>0</v>
      </c>
    </row>
    <row r="39" spans="5:5" x14ac:dyDescent="0.3">
      <c r="E39" s="50">
        <f>IFERROR(SUM('Rossignol Bronze Race Form'!W65*'Rossignol Bronze Race Form'!Y65)-'Rossignol Bronze Race Form'!Z65,)</f>
        <v>0</v>
      </c>
    </row>
    <row r="40" spans="5:5" x14ac:dyDescent="0.3">
      <c r="E40" s="50">
        <f>IFERROR(SUM('Rossignol Bronze Race Form'!W66*'Rossignol Bronze Race Form'!Y66)-'Rossignol Bronze Race Form'!Z66,)</f>
        <v>0</v>
      </c>
    </row>
    <row r="41" spans="5:5" x14ac:dyDescent="0.3">
      <c r="E41" s="50">
        <f>IFERROR(SUM('Rossignol Bronze Race Form'!W67*'Rossignol Bronze Race Form'!Y67)-'Rossignol Bronze Race Form'!Z67,)</f>
        <v>0</v>
      </c>
    </row>
    <row r="42" spans="5:5" x14ac:dyDescent="0.3">
      <c r="E42" s="51"/>
    </row>
    <row r="43" spans="5:5" x14ac:dyDescent="0.3">
      <c r="E43" s="50"/>
    </row>
    <row r="44" spans="5:5" x14ac:dyDescent="0.3">
      <c r="E44" s="50">
        <f>IFERROR(SUM('Rossignol Bronze Race Form'!#REF!*'Rossignol Bronze Race Form'!#REF!)-'Rossignol Bronze Race Form'!#REF!,)</f>
        <v>0</v>
      </c>
    </row>
    <row r="45" spans="5:5" x14ac:dyDescent="0.3">
      <c r="E45" s="50">
        <f>IFERROR(SUM('Rossignol Bronze Race Form'!W70*'Rossignol Bronze Race Form'!Y70)-'Rossignol Bronze Race Form'!Z70,)</f>
        <v>0</v>
      </c>
    </row>
    <row r="46" spans="5:5" x14ac:dyDescent="0.3">
      <c r="E46" s="50">
        <f>IFERROR(SUM('Rossignol Bronze Race Form'!W71*'Rossignol Bronze Race Form'!Y71)-'Rossignol Bronze Race Form'!Z71,)</f>
        <v>0</v>
      </c>
    </row>
    <row r="47" spans="5:5" x14ac:dyDescent="0.3">
      <c r="E47" s="50">
        <f>IFERROR(SUM('Rossignol Bronze Race Form'!W72*'Rossignol Bronze Race Form'!Y72)-'Rossignol Bronze Race Form'!Z72,)</f>
        <v>0</v>
      </c>
    </row>
    <row r="48" spans="5:5" x14ac:dyDescent="0.3">
      <c r="E48" s="50">
        <f>IFERROR(SUM('Rossignol Bronze Race Form'!W73*'Rossignol Bronze Race Form'!Y73)-'Rossignol Bronze Race Form'!Z73,)</f>
        <v>0</v>
      </c>
    </row>
    <row r="49" spans="5:5" x14ac:dyDescent="0.3">
      <c r="E49" s="50">
        <f>IFERROR(SUM('Rossignol Bronze Race Form'!W74*'Rossignol Bronze Race Form'!Y74)-'Rossignol Bronze Race Form'!Z74,)</f>
        <v>0</v>
      </c>
    </row>
    <row r="50" spans="5:5" x14ac:dyDescent="0.3">
      <c r="E50" s="50">
        <f>IFERROR(SUM('Rossignol Bronze Race Form'!W75*'Rossignol Bronze Race Form'!Y75)-'Rossignol Bronze Race Form'!Z75,)</f>
        <v>0</v>
      </c>
    </row>
    <row r="51" spans="5:5" x14ac:dyDescent="0.3">
      <c r="E51" s="50">
        <f>IFERROR(SUM('Rossignol Bronze Race Form'!W76*'Rossignol Bronze Race Form'!Y76)-'Rossignol Bronze Race Form'!Z76,)</f>
        <v>0</v>
      </c>
    </row>
    <row r="52" spans="5:5" x14ac:dyDescent="0.3">
      <c r="E52" s="50">
        <f>IFERROR(SUM('Rossignol Bronze Race Form'!W77*'Rossignol Bronze Race Form'!Y77)-'Rossignol Bronze Race Form'!Z77,)</f>
        <v>0</v>
      </c>
    </row>
    <row r="53" spans="5:5" x14ac:dyDescent="0.3">
      <c r="E53" s="50">
        <f>IFERROR(SUM('Rossignol Bronze Race Form'!W78*'Rossignol Bronze Race Form'!Y78)-'Rossignol Bronze Race Form'!Z78,)</f>
        <v>0</v>
      </c>
    </row>
    <row r="54" spans="5:5" x14ac:dyDescent="0.3">
      <c r="E54" s="50">
        <f>IFERROR(SUM('Rossignol Bronze Race Form'!W79*'Rossignol Bronze Race Form'!Y79)-'Rossignol Bronze Race Form'!Z79,)</f>
        <v>0</v>
      </c>
    </row>
    <row r="55" spans="5:5" x14ac:dyDescent="0.3">
      <c r="E55" s="50">
        <f>IFERROR(SUM('Rossignol Bronze Race Form'!W80*'Rossignol Bronze Race Form'!Y80)-'Rossignol Bronze Race Form'!Z80,)</f>
        <v>0</v>
      </c>
    </row>
    <row r="56" spans="5:5" x14ac:dyDescent="0.3">
      <c r="E56" s="51"/>
    </row>
    <row r="57" spans="5:5" x14ac:dyDescent="0.3">
      <c r="E57" s="50"/>
    </row>
    <row r="58" spans="5:5" x14ac:dyDescent="0.3">
      <c r="E58" s="50">
        <f>IFERROR(SUM('Rossignol Bronze Race Form'!W83*'Rossignol Bronze Race Form'!Y83)-'Rossignol Bronze Race Form'!Z83,)</f>
        <v>0</v>
      </c>
    </row>
    <row r="59" spans="5:5" x14ac:dyDescent="0.3">
      <c r="E59" s="50"/>
    </row>
    <row r="60" spans="5:5" x14ac:dyDescent="0.3">
      <c r="E60" s="50"/>
    </row>
    <row r="61" spans="5:5" x14ac:dyDescent="0.3">
      <c r="E61" s="50">
        <f>IFERROR(SUM('Rossignol Bronze Race Form'!W86*'Rossignol Bronze Race Form'!Y86)-'Rossignol Bronze Race Form'!Z86,)</f>
        <v>0</v>
      </c>
    </row>
    <row r="62" spans="5:5" x14ac:dyDescent="0.3">
      <c r="E62" s="50">
        <f>IFERROR(SUM('Rossignol Bronze Race Form'!W87*'Rossignol Bronze Race Form'!Y87)-'Rossignol Bronze Race Form'!Z87,)</f>
        <v>0</v>
      </c>
    </row>
    <row r="63" spans="5:5" x14ac:dyDescent="0.3">
      <c r="E63" s="50">
        <f>IFERROR(SUM('Rossignol Bronze Race Form'!W88*'Rossignol Bronze Race Form'!Y88)-'Rossignol Bronze Race Form'!Z88,)</f>
        <v>0</v>
      </c>
    </row>
    <row r="64" spans="5:5" x14ac:dyDescent="0.3">
      <c r="E64" s="50">
        <f>IFERROR(SUM('Rossignol Bronze Race Form'!W89*'Rossignol Bronze Race Form'!Y89)-'Rossignol Bronze Race Form'!Z89,)</f>
        <v>0</v>
      </c>
    </row>
    <row r="65" spans="5:5" x14ac:dyDescent="0.3">
      <c r="E65" s="50">
        <f>IFERROR(SUM('Rossignol Bronze Race Form'!W90*'Rossignol Bronze Race Form'!Y90)-'Rossignol Bronze Race Form'!Z90,)</f>
        <v>0</v>
      </c>
    </row>
    <row r="66" spans="5:5" x14ac:dyDescent="0.3">
      <c r="E66" s="50">
        <f>IFERROR(SUM('Rossignol Bronze Race Form'!W91*'Rossignol Bronze Race Form'!Y91)-'Rossignol Bronze Race Form'!Z91,)</f>
        <v>0</v>
      </c>
    </row>
    <row r="67" spans="5:5" x14ac:dyDescent="0.3">
      <c r="E67" s="50">
        <f>IFERROR(SUM('Rossignol Bronze Race Form'!W92*'Rossignol Bronze Race Form'!Y92)-'Rossignol Bronze Race Form'!Z92,)</f>
        <v>0</v>
      </c>
    </row>
    <row r="68" spans="5:5" x14ac:dyDescent="0.3">
      <c r="E68" s="50">
        <f>IFERROR(SUM('Rossignol Bronze Race Form'!W93*'Rossignol Bronze Race Form'!Y93)-'Rossignol Bronze Race Form'!Z93,)</f>
        <v>0</v>
      </c>
    </row>
    <row r="69" spans="5:5" x14ac:dyDescent="0.3">
      <c r="E69" s="50">
        <f>IFERROR(SUM('Rossignol Bronze Race Form'!W94*'Rossignol Bronze Race Form'!Y94)-'Rossignol Bronze Race Form'!Z94,)</f>
        <v>0</v>
      </c>
    </row>
    <row r="70" spans="5:5" x14ac:dyDescent="0.3">
      <c r="E70" s="50">
        <f>IFERROR(SUM('Rossignol Bronze Race Form'!W95*'Rossignol Bronze Race Form'!Y95)-'Rossignol Bronze Race Form'!Z95,)</f>
        <v>0</v>
      </c>
    </row>
    <row r="71" spans="5:5" x14ac:dyDescent="0.3">
      <c r="E71" s="51"/>
    </row>
    <row r="72" spans="5:5" x14ac:dyDescent="0.3">
      <c r="E72" s="50"/>
    </row>
    <row r="73" spans="5:5" x14ac:dyDescent="0.3">
      <c r="E73" s="50">
        <f>IFERROR(SUM('Rossignol Bronze Race Form'!W98*'Rossignol Bronze Race Form'!Y98)-'Rossignol Bronze Race Form'!Z98,)</f>
        <v>0</v>
      </c>
    </row>
    <row r="74" spans="5:5" x14ac:dyDescent="0.3">
      <c r="E74" s="50">
        <f>IFERROR(SUM('Rossignol Bronze Race Form'!W99*'Rossignol Bronze Race Form'!Y99)-'Rossignol Bronze Race Form'!Z99,)</f>
        <v>0</v>
      </c>
    </row>
    <row r="75" spans="5:5" x14ac:dyDescent="0.3">
      <c r="E75" s="50">
        <f>IFERROR(SUM('Rossignol Bronze Race Form'!W100*'Rossignol Bronze Race Form'!Y100)-'Rossignol Bronze Race Form'!Z100,)</f>
        <v>0</v>
      </c>
    </row>
    <row r="76" spans="5:5" x14ac:dyDescent="0.3">
      <c r="E76" s="50">
        <f>IFERROR(SUM('Rossignol Bronze Race Form'!W101*'Rossignol Bronze Race Form'!Y101)-'Rossignol Bronze Race Form'!Z101,)</f>
        <v>0</v>
      </c>
    </row>
    <row r="77" spans="5:5" x14ac:dyDescent="0.3">
      <c r="E77" s="51"/>
    </row>
    <row r="78" spans="5:5" x14ac:dyDescent="0.3">
      <c r="E78" s="50">
        <f>IFERROR(SUM('Rossignol Bronze Race Form'!W122*'Rossignol Bronze Race Form'!Y122)-'Rossignol Bronze Race Form'!Z122,)</f>
        <v>0</v>
      </c>
    </row>
    <row r="79" spans="5:5" x14ac:dyDescent="0.3">
      <c r="E79" s="50">
        <f>IFERROR(SUM('Rossignol Bronze Race Form'!W123*'Rossignol Bronze Race Form'!Y123)-'Rossignol Bronze Race Form'!Z123,)</f>
        <v>0</v>
      </c>
    </row>
    <row r="80" spans="5:5" x14ac:dyDescent="0.3">
      <c r="E80" s="50">
        <f>IFERROR(SUM('Rossignol Bronze Race Form'!W124*'Rossignol Bronze Race Form'!Y124)-'Rossignol Bronze Race Form'!Z124,)</f>
        <v>0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Rossignol Bronze Race Form</vt:lpstr>
      <vt:lpstr>Formulas</vt:lpstr>
      <vt:lpstr>'Rossignol Bronze Race Form'!Print_Area</vt:lpstr>
    </vt:vector>
  </TitlesOfParts>
  <Company>SKIS  ROSSIGNOL SAS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Gaisford, Shawn</cp:lastModifiedBy>
  <cp:lastPrinted>2019-04-12T20:08:58Z</cp:lastPrinted>
  <dcterms:created xsi:type="dcterms:W3CDTF">2019-02-11T18:00:57Z</dcterms:created>
  <dcterms:modified xsi:type="dcterms:W3CDTF">2019-05-23T17:26:04Z</dcterms:modified>
</cp:coreProperties>
</file>